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🏠 Dashboard" sheetId="1" state="visible" r:id="rId3"/>
    <sheet name="💰 Savings Plan" sheetId="2" state="visible" r:id="rId4"/>
    <sheet name="💳 Monthly Budget" sheetId="3" state="visible" r:id="rId5"/>
    <sheet name="🏦 Upfront Costs" sheetId="4" state="visible" r:id="rId6"/>
    <sheet name="🏡 Monthly Costs" sheetId="5" state="visible" r:id="rId7"/>
    <sheet name="📊 Affordability" sheetId="6" state="visible" r:id="rId8"/>
    <sheet name="✅ Checklist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<sst xmlns="http://schemas.openxmlformats.org/spreadsheetml/2006/main" count="302" uniqueCount="256">
  <si>
    <t xml:space="preserve">🏡  FIRST-TIME HOMEBUYER
BUDGET PLANNER</t>
  </si>
  <si>
    <t xml:space="preserve">Your complete roadmap from saving to closing day</t>
  </si>
  <si>
    <t xml:space="preserve">HOME BUDGET</t>
  </si>
  <si>
    <t xml:space="preserve">SAVED SO FAR</t>
  </si>
  <si>
    <t xml:space="preserve">STILL NEEDED</t>
  </si>
  <si>
    <t xml:space="preserve">MONTHS TO GO</t>
  </si>
  <si>
    <t xml:space="preserve">📋  PLANNER TABS — YOUR HOMEBUYING ROADMAP</t>
  </si>
  <si>
    <t xml:space="preserve">💰 Savings Plan</t>
  </si>
  <si>
    <t xml:space="preserve">Set your home price target, down payment &amp; savings goals</t>
  </si>
  <si>
    <t xml:space="preserve">💳 Monthly Budget</t>
  </si>
  <si>
    <t xml:space="preserve">Track income, expenses &amp; monthly savings capacity</t>
  </si>
  <si>
    <t xml:space="preserve">🏦 Upfront Costs</t>
  </si>
  <si>
    <t xml:space="preserve">Down payment, closing costs, moving &amp; reserve funds</t>
  </si>
  <si>
    <t xml:space="preserve">🏡 Monthly Costs</t>
  </si>
  <si>
    <t xml:space="preserve">Estimate your full monthly payment (PITI + extras)</t>
  </si>
  <si>
    <t xml:space="preserve">📊 Affordability</t>
  </si>
  <si>
    <t xml:space="preserve">See how much home you can actually afford</t>
  </si>
  <si>
    <t xml:space="preserve">✅ Checklist</t>
  </si>
  <si>
    <t xml:space="preserve">Step-by-step action checklist from prep to closing day</t>
  </si>
  <si>
    <t xml:space="preserve">Blue cells = your inputs  |  Black cells = calculated  |  Start with 💰 Savings Plan</t>
  </si>
  <si>
    <t xml:space="preserve">💰  SAVINGS PLAN &amp; HOME PRICE TARGET</t>
  </si>
  <si>
    <t xml:space="preserve">Enter values in blue cells. All other cells calculate automatically.</t>
  </si>
  <si>
    <t xml:space="preserve">  A.  HOME PURCHASE TARGETS</t>
  </si>
  <si>
    <t xml:space="preserve">Target Home Price</t>
  </si>
  <si>
    <t xml:space="preserve">Your target purchase price</t>
  </si>
  <si>
    <t xml:space="preserve">Down Payment %</t>
  </si>
  <si>
    <t xml:space="preserve">5%, 10%, or 20% recommended</t>
  </si>
  <si>
    <t xml:space="preserve">Down Payment Amount ($)</t>
  </si>
  <si>
    <t xml:space="preserve">Calculated</t>
  </si>
  <si>
    <t xml:space="preserve">Closing Costs % of Price</t>
  </si>
  <si>
    <t xml:space="preserve">Typically 2–5% of purchase price</t>
  </si>
  <si>
    <t xml:space="preserve">Closing Costs Amount ($)</t>
  </si>
  <si>
    <t xml:space="preserve">Moving &amp; Setup Budget</t>
  </si>
  <si>
    <t xml:space="preserve">Moving, furniture, repairs</t>
  </si>
  <si>
    <t xml:space="preserve">Emergency Reserve (months)</t>
  </si>
  <si>
    <t xml:space="preserve">Months of expenses to keep</t>
  </si>
  <si>
    <t xml:space="preserve">Monthly Expenses</t>
  </si>
  <si>
    <t xml:space="preserve">Your current monthly expenses</t>
  </si>
  <si>
    <t xml:space="preserve">Reserve Fund Needed</t>
  </si>
  <si>
    <t xml:space="preserve">TOTAL CASH NEEDED</t>
  </si>
  <si>
    <t xml:space="preserve">Sum of all upfront needs</t>
  </si>
  <si>
    <t xml:space="preserve">  B.  SAVINGS PROGRESS</t>
  </si>
  <si>
    <t xml:space="preserve">Already Saved</t>
  </si>
  <si>
    <t xml:space="preserve">Amount saved so far</t>
  </si>
  <si>
    <t xml:space="preserve">Monthly Savings Contribution</t>
  </si>
  <si>
    <t xml:space="preserve">How much you save each month</t>
  </si>
  <si>
    <t xml:space="preserve">Still Needed</t>
  </si>
  <si>
    <t xml:space="preserve">Months to Goal</t>
  </si>
  <si>
    <t xml:space="preserve">At current savings rate</t>
  </si>
  <si>
    <t xml:space="preserve">% of Goal Reached</t>
  </si>
  <si>
    <t xml:space="preserve">Progress toward goal</t>
  </si>
  <si>
    <t xml:space="preserve">📈  TIP: Aim to save at least 20% down to avoid PMI (Private Mortgage Insurance)</t>
  </si>
  <si>
    <t xml:space="preserve">💳  MONTHLY BUDGET TRACKER</t>
  </si>
  <si>
    <t xml:space="preserve">CATEGORY</t>
  </si>
  <si>
    <t xml:space="preserve">BUDGETED</t>
  </si>
  <si>
    <t xml:space="preserve">ACTUAL</t>
  </si>
  <si>
    <t xml:space="preserve">DIFFERENCE</t>
  </si>
  <si>
    <t xml:space="preserve">NOTES</t>
  </si>
  <si>
    <t xml:space="preserve">  INCOME</t>
  </si>
  <si>
    <t xml:space="preserve">Primary Job (Net Take-Home)</t>
  </si>
  <si>
    <t xml:space="preserve">Secondary Income / Side Hustle</t>
  </si>
  <si>
    <t xml:space="preserve">Other Income</t>
  </si>
  <si>
    <t xml:space="preserve">TOTAL INCOME</t>
  </si>
  <si>
    <t xml:space="preserve">  HOUSING (Current Rent/Mortgage)</t>
  </si>
  <si>
    <t xml:space="preserve">Rent / Current Housing</t>
  </si>
  <si>
    <t xml:space="preserve">Renter's Insurance</t>
  </si>
  <si>
    <t xml:space="preserve">Utilities (Electric, Gas)</t>
  </si>
  <si>
    <t xml:space="preserve">Water / Sewer</t>
  </si>
  <si>
    <t xml:space="preserve">Internet &amp; Cable</t>
  </si>
  <si>
    <t xml:space="preserve">TOTAL HOUSING</t>
  </si>
  <si>
    <t xml:space="preserve">  TRANSPORTATION</t>
  </si>
  <si>
    <t xml:space="preserve">Car Payment</t>
  </si>
  <si>
    <t xml:space="preserve">Car Insurance</t>
  </si>
  <si>
    <t xml:space="preserve">Gas / Fuel</t>
  </si>
  <si>
    <t xml:space="preserve">Maintenance &amp; Repairs</t>
  </si>
  <si>
    <t xml:space="preserve">Public Transit / Rideshare</t>
  </si>
  <si>
    <t xml:space="preserve">TOTAL TRANSPORTATION</t>
  </si>
  <si>
    <t xml:space="preserve">  DAILY LIVING</t>
  </si>
  <si>
    <t xml:space="preserve">Groceries</t>
  </si>
  <si>
    <t xml:space="preserve">Dining Out / Takeout</t>
  </si>
  <si>
    <t xml:space="preserve">Personal Care</t>
  </si>
  <si>
    <t xml:space="preserve">Clothing</t>
  </si>
  <si>
    <t xml:space="preserve">Subscriptions (Netflix, etc.)</t>
  </si>
  <si>
    <t xml:space="preserve">Entertainment &amp; Fun</t>
  </si>
  <si>
    <t xml:space="preserve">Gym / Health &amp; Wellness</t>
  </si>
  <si>
    <t xml:space="preserve">TOTAL DAILY LIVING</t>
  </si>
  <si>
    <t xml:space="preserve">  DEBT PAYMENTS &amp; SAVINGS</t>
  </si>
  <si>
    <t xml:space="preserve">Student Loan Payment</t>
  </si>
  <si>
    <t xml:space="preserve">Credit Card Payment</t>
  </si>
  <si>
    <t xml:space="preserve">Other Debt Payment</t>
  </si>
  <si>
    <t xml:space="preserve">Home Down Payment Savings</t>
  </si>
  <si>
    <t xml:space="preserve">Emergency Fund Contribution</t>
  </si>
  <si>
    <t xml:space="preserve">Retirement (401k/IRA)</t>
  </si>
  <si>
    <t xml:space="preserve">TOTAL DEBT &amp; SAVINGS</t>
  </si>
  <si>
    <t xml:space="preserve">TOTAL EXPENSES</t>
  </si>
  <si>
    <t xml:space="preserve">NET MONTHLY SURPLUS</t>
  </si>
  <si>
    <t xml:space="preserve">← This is your max monthly savings capacity</t>
  </si>
  <si>
    <t xml:space="preserve">🏦  UPFRONT COSTS BREAKDOWN</t>
  </si>
  <si>
    <t xml:space="preserve">COST ITEM</t>
  </si>
  <si>
    <t xml:space="preserve">ESTIMATED ($)</t>
  </si>
  <si>
    <t xml:space="preserve">ACTUAL / QUOTED ($)</t>
  </si>
  <si>
    <t xml:space="preserve">  DOWN PAYMENT</t>
  </si>
  <si>
    <t xml:space="preserve">Down Payment (from Savings Plan)</t>
  </si>
  <si>
    <t xml:space="preserve">  CLOSING COSTS (Typically 2–5% of purchase price)</t>
  </si>
  <si>
    <t xml:space="preserve">Loan Origination Fee</t>
  </si>
  <si>
    <t xml:space="preserve">Usually 0.5–1% of loan</t>
  </si>
  <si>
    <t xml:space="preserve">Appraisal Fee</t>
  </si>
  <si>
    <t xml:space="preserve">Required by lender</t>
  </si>
  <si>
    <t xml:space="preserve">Home Inspection</t>
  </si>
  <si>
    <t xml:space="preserve">Strongly recommended</t>
  </si>
  <si>
    <t xml:space="preserve">Title Search &amp; Insurance</t>
  </si>
  <si>
    <t xml:space="preserve">Protects ownership</t>
  </si>
  <si>
    <t xml:space="preserve">Attorney / Closing Agent Fee</t>
  </si>
  <si>
    <t xml:space="preserve">Varies by state</t>
  </si>
  <si>
    <t xml:space="preserve">Survey Fee</t>
  </si>
  <si>
    <t xml:space="preserve">May be required</t>
  </si>
  <si>
    <t xml:space="preserve">Recording Fees &amp; Taxes</t>
  </si>
  <si>
    <t xml:space="preserve">Government fees</t>
  </si>
  <si>
    <t xml:space="preserve">Homeowner's Insurance (1st yr)</t>
  </si>
  <si>
    <t xml:space="preserve">Required upfront</t>
  </si>
  <si>
    <t xml:space="preserve">Prepaid Property Taxes (escrow)</t>
  </si>
  <si>
    <t xml:space="preserve">Typically 2–3 months</t>
  </si>
  <si>
    <t xml:space="preserve">Prepaid Mortgage Interest</t>
  </si>
  <si>
    <t xml:space="preserve">Days from close to month-end</t>
  </si>
  <si>
    <t xml:space="preserve">HOA Transfer Fee</t>
  </si>
  <si>
    <t xml:space="preserve">If applicable</t>
  </si>
  <si>
    <t xml:space="preserve">Other Closing Costs</t>
  </si>
  <si>
    <t xml:space="preserve">TOTAL CLOSING COSTS</t>
  </si>
  <si>
    <t xml:space="preserve">  MOVE-IN &amp; SETUP COSTS</t>
  </si>
  <si>
    <t xml:space="preserve">Moving Company / Truck Rental</t>
  </si>
  <si>
    <t xml:space="preserve">New Furniture &amp; Appliances</t>
  </si>
  <si>
    <t xml:space="preserve">Immediate Repairs / Upgrades</t>
  </si>
  <si>
    <t xml:space="preserve">Window Treatments / Decor</t>
  </si>
  <si>
    <t xml:space="preserve">Other Setup Costs</t>
  </si>
  <si>
    <t xml:space="preserve">TOTAL MOVE-IN COSTS</t>
  </si>
  <si>
    <t xml:space="preserve">🏠  GRAND TOTAL CASH NEEDED</t>
  </si>
  <si>
    <t xml:space="preserve">🏡  ESTIMATED MONTHLY HOUSING COSTS</t>
  </si>
  <si>
    <t xml:space="preserve">EXPENSE</t>
  </si>
  <si>
    <t xml:space="preserve">ESTIMATED ($/mo)</t>
  </si>
  <si>
    <t xml:space="preserve">NOTES / HOW TO ESTIMATE</t>
  </si>
  <si>
    <t xml:space="preserve">  MORTGAGE INPUTS (used to calculate payment)</t>
  </si>
  <si>
    <t xml:space="preserve">Home Purchase Price</t>
  </si>
  <si>
    <t xml:space="preserve">From your target price</t>
  </si>
  <si>
    <t xml:space="preserve">From Savings Plan</t>
  </si>
  <si>
    <t xml:space="preserve">Loan Amount</t>
  </si>
  <si>
    <t xml:space="preserve">Price minus down payment</t>
  </si>
  <si>
    <t xml:space="preserve">Interest Rate (Annual %)</t>
  </si>
  <si>
    <t xml:space="preserve">Current rates ~6–7%</t>
  </si>
  <si>
    <t xml:space="preserve">Loan Term (years)</t>
  </si>
  <si>
    <t xml:space="preserve">15 or 30 years</t>
  </si>
  <si>
    <t xml:space="preserve">Monthly Mortgage Payment (P&amp;I)</t>
  </si>
  <si>
    <t xml:space="preserve">Principal + Interest only</t>
  </si>
  <si>
    <t xml:space="preserve">  PITI + MONTHLY HOUSING COSTS</t>
  </si>
  <si>
    <t xml:space="preserve">Principal &amp; Interest (P&amp;I)</t>
  </si>
  <si>
    <t xml:space="preserve">From mortgage calc above</t>
  </si>
  <si>
    <t xml:space="preserve">Property Tax (monthly)</t>
  </si>
  <si>
    <t xml:space="preserve">Annual tax / 12 (check county)</t>
  </si>
  <si>
    <t xml:space="preserve">Homeowner's Insurance</t>
  </si>
  <si>
    <t xml:space="preserve">Annual premium / 12</t>
  </si>
  <si>
    <t xml:space="preserve">PMI (if &lt;20% down)</t>
  </si>
  <si>
    <t xml:space="preserve">Auto-calculates; 0 if 20%+ down</t>
  </si>
  <si>
    <t xml:space="preserve">HOA Fees</t>
  </si>
  <si>
    <t xml:space="preserve">Check with community</t>
  </si>
  <si>
    <t xml:space="preserve">Flood Insurance</t>
  </si>
  <si>
    <t xml:space="preserve">Required in flood zones</t>
  </si>
  <si>
    <t xml:space="preserve">Utilities (Electric/Gas)</t>
  </si>
  <si>
    <t xml:space="preserve">Estimate based on home size</t>
  </si>
  <si>
    <t xml:space="preserve">Water / Sewer / Trash</t>
  </si>
  <si>
    <t xml:space="preserve">Maintenance Reserve</t>
  </si>
  <si>
    <t xml:space="preserve">Rule of thumb: 1% of value/year</t>
  </si>
  <si>
    <t xml:space="preserve">Other Housing Expenses</t>
  </si>
  <si>
    <t xml:space="preserve">🏠  TOTAL MONTHLY HOUSING COST</t>
  </si>
  <si>
    <t xml:space="preserve">Your full monthly housing obligation</t>
  </si>
  <si>
    <t xml:space="preserve">💡  Lender Rule: Housing costs should be ≤28% of gross monthly income (front-end DTI)</t>
  </si>
  <si>
    <t xml:space="preserve">📊  AFFORDABILITY CALCULATOR</t>
  </si>
  <si>
    <t xml:space="preserve">  YOUR INCOME &amp; DEBT PICTURE</t>
  </si>
  <si>
    <t xml:space="preserve">Gross Monthly Income (before tax)</t>
  </si>
  <si>
    <t xml:space="preserve">Primary income, pre-tax</t>
  </si>
  <si>
    <t xml:space="preserve">Partner / Co-Borrower Income</t>
  </si>
  <si>
    <t xml:space="preserve">Total Gross Monthly Income</t>
  </si>
  <si>
    <t xml:space="preserve">Combined household</t>
  </si>
  <si>
    <t xml:space="preserve">  MONTHLY DEBT PAYMENTS (non-housing)</t>
  </si>
  <si>
    <t xml:space="preserve">Car Payment(s)</t>
  </si>
  <si>
    <t xml:space="preserve">Student Loan Payment(s)</t>
  </si>
  <si>
    <t xml:space="preserve">Credit Card Min Payments</t>
  </si>
  <si>
    <t xml:space="preserve">Minimum required payments</t>
  </si>
  <si>
    <t xml:space="preserve">Other Recurring Debt</t>
  </si>
  <si>
    <t xml:space="preserve">Personal loans, etc.</t>
  </si>
  <si>
    <t xml:space="preserve">Total Monthly Debt</t>
  </si>
  <si>
    <t xml:space="preserve">  YOUR AFFORDABILITY RESULTS</t>
  </si>
  <si>
    <t xml:space="preserve">Max Monthly Housing (28% rule)</t>
  </si>
  <si>
    <t xml:space="preserve">Lender front-end limit</t>
  </si>
  <si>
    <t xml:space="preserve">Max Total Debt Payment (43% rule)</t>
  </si>
  <si>
    <t xml:space="preserve">Lender back-end DTI limit</t>
  </si>
  <si>
    <t xml:space="preserve">Max Housing (back-end, with debts)</t>
  </si>
  <si>
    <t xml:space="preserve">Back-end limit minus other debts</t>
  </si>
  <si>
    <t xml:space="preserve">Your Affordable Max Monthly Pmt</t>
  </si>
  <si>
    <t xml:space="preserve">The lower of both rules</t>
  </si>
  <si>
    <t xml:space="preserve">Back-End DTI Ratio</t>
  </si>
  <si>
    <t xml:space="preserve">Target: below 43%</t>
  </si>
  <si>
    <t xml:space="preserve">Front-End DTI Ratio</t>
  </si>
  <si>
    <t xml:space="preserve">Target: below 28%</t>
  </si>
  <si>
    <t xml:space="preserve">Estimated Max Home Price</t>
  </si>
  <si>
    <t xml:space="preserve">Based on rate from Monthly Costs tab</t>
  </si>
  <si>
    <t xml:space="preserve">✅ Green zone: Front-end DTI &lt;28% and Back-end DTI &lt;43% — you're lender-ready!</t>
  </si>
  <si>
    <t xml:space="preserve">✅  FIRST-TIME HOMEBUYER CHECKLIST</t>
  </si>
  <si>
    <t xml:space="preserve">✓</t>
  </si>
  <si>
    <t xml:space="preserve">ACTION ITEM</t>
  </si>
  <si>
    <t xml:space="preserve">TARGET DATE</t>
  </si>
  <si>
    <t xml:space="preserve">STATUS / NOTES</t>
  </si>
  <si>
    <t xml:space="preserve">  PHASE 1 — FINANCIAL FOUNDATION (6–12 months before)</t>
  </si>
  <si>
    <t xml:space="preserve">☐</t>
  </si>
  <si>
    <t xml:space="preserve">Check and improve your credit score (target 700+)</t>
  </si>
  <si>
    <t xml:space="preserve">Pull free credit reports (AnnualCreditReport.com)</t>
  </si>
  <si>
    <t xml:space="preserve">Pay down credit card balances below 30% utilization</t>
  </si>
  <si>
    <t xml:space="preserve">Resolve any collections or errors on credit report</t>
  </si>
  <si>
    <t xml:space="preserve">Build 3–6 month emergency fund (separate from down payment)</t>
  </si>
  <si>
    <t xml:space="preserve">Calculate your debt-to-income ratio using Affordability tab</t>
  </si>
  <si>
    <t xml:space="preserve">Open dedicated savings account for down payment</t>
  </si>
  <si>
    <t xml:space="preserve">Start tracking your budget in Monthly Budget tab</t>
  </si>
  <si>
    <t xml:space="preserve">  PHASE 2 — RESEARCH &amp; PRE-APPROVAL (3–6 months before)</t>
  </si>
  <si>
    <t xml:space="preserve">Research neighborhoods and target price range in South Florida</t>
  </si>
  <si>
    <t xml:space="preserve">Complete Affordability Calculator tab</t>
  </si>
  <si>
    <t xml:space="preserve">Get pre-qualified with 2–3 lenders (compare rates &amp; fees)</t>
  </si>
  <si>
    <t xml:space="preserve">Gather documents: W-2s, tax returns (2 yrs), pay stubs, bank statements</t>
  </si>
  <si>
    <t xml:space="preserve">Get formal mortgage pre-approval letter</t>
  </si>
  <si>
    <t xml:space="preserve">Understand loan types: FHA (3.5% down), Conventional, VA, USDA</t>
  </si>
  <si>
    <t xml:space="preserve">Research Florida first-time buyer programs (FL Housing Finance Corp)</t>
  </si>
  <si>
    <t xml:space="preserve">Find a buyer's agent (they're free — paid by seller)</t>
  </si>
  <si>
    <t xml:space="preserve">  PHASE 3 — HOUSE HUNTING</t>
  </si>
  <si>
    <t xml:space="preserve">Define your must-haves vs nice-to-haves list</t>
  </si>
  <si>
    <t xml:space="preserve">Tour at least 5–10 homes before making an offer</t>
  </si>
  <si>
    <t xml:space="preserve">Review HOA rules, fees, and restrictions carefully</t>
  </si>
  <si>
    <t xml:space="preserve">Check flood zone maps (critical in South Florida)</t>
  </si>
  <si>
    <t xml:space="preserve">Research property tax history and millage rates</t>
  </si>
  <si>
    <t xml:space="preserve">Submit offer with your agent's guidance</t>
  </si>
  <si>
    <t xml:space="preserve">Negotiate inspection contingency, price, and closing costs</t>
  </si>
  <si>
    <t xml:space="preserve">  PHASE 4 — UNDER CONTRACT</t>
  </si>
  <si>
    <t xml:space="preserve">Pay earnest money deposit (typically 1–3% of price)</t>
  </si>
  <si>
    <t xml:space="preserve">Schedule home inspection within inspection period</t>
  </si>
  <si>
    <t xml:space="preserve">Review inspection report; negotiate repairs or credits</t>
  </si>
  <si>
    <t xml:space="preserve">Order appraisal (your lender will arrange this)</t>
  </si>
  <si>
    <t xml:space="preserve">Lock in your mortgage interest rate</t>
  </si>
  <si>
    <t xml:space="preserve">Purchase homeowner's insurance and provide to lender</t>
  </si>
  <si>
    <t xml:space="preserve">Review title search and title insurance commitment</t>
  </si>
  <si>
    <t xml:space="preserve">Do final walkthrough 24–48 hours before closing</t>
  </si>
  <si>
    <t xml:space="preserve">  PHASE 5 — CLOSING DAY &amp; BEYOND</t>
  </si>
  <si>
    <t xml:space="preserve">Wire closing funds (verify wire instructions via phone — fraud risk!)</t>
  </si>
  <si>
    <t xml:space="preserve">Bring valid ID to closing; sign all documents</t>
  </si>
  <si>
    <t xml:space="preserve">Receive keys! 🎉</t>
  </si>
  <si>
    <t xml:space="preserve">Change locks immediately</t>
  </si>
  <si>
    <t xml:space="preserve">Update your address with USPS, bank, employer, IRS</t>
  </si>
  <si>
    <t xml:space="preserve">Set up utilities and mail forwarding</t>
  </si>
  <si>
    <t xml:space="preserve">File for Homestead Exemption (saves on property taxes — Florida)</t>
  </si>
  <si>
    <t xml:space="preserve">Set up home maintenance schedule and reserve fund</t>
  </si>
  <si>
    <t xml:space="preserve">📍  Florida-specific: Check FLHousingFinance.com for down payment assistance programs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</si>
</sst>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0.0"/>
    <numFmt numFmtId="167" formatCode="0.0%"/>
    <numFmt numFmtId="168" formatCode="0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2"/>
      <color rgb="FF4A5568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6"/>
      <color rgb="FF1A2B4A"/>
      <name val="Calibri"/>
      <family val="0"/>
      <charset val="1"/>
    </font>
    <font>
      <b val="true"/>
      <sz val="16"/>
      <color rgb="FF2E7D7B"/>
      <name val="Calibri"/>
      <family val="0"/>
      <charset val="1"/>
    </font>
    <font>
      <b val="true"/>
      <sz val="16"/>
      <color rgb="FFE67E22"/>
      <name val="Calibri"/>
      <family val="0"/>
      <charset val="1"/>
    </font>
    <font>
      <b val="true"/>
      <sz val="16"/>
      <color rgb="FF27AE60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1"/>
      <color rgb="FF2E7D7B"/>
      <name val="Calibri"/>
      <family val="0"/>
      <charset val="1"/>
    </font>
    <font>
      <sz val="10"/>
      <color rgb="FF4A5568"/>
      <name val="Calibri"/>
      <family val="0"/>
      <charset val="1"/>
    </font>
    <font>
      <i val="true"/>
      <sz val="9"/>
      <color rgb="FF4A5568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i val="true"/>
      <sz val="10"/>
      <color rgb="FF4A5568"/>
      <name val="Calibri"/>
      <family val="0"/>
      <charset val="1"/>
    </font>
    <font>
      <b val="true"/>
      <sz val="10"/>
      <color rgb="FF2E7D7B"/>
      <name val="Calibri"/>
      <family val="0"/>
      <charset val="1"/>
    </font>
    <font>
      <sz val="10"/>
      <color rgb="FF1A1A2E"/>
      <name val="Calibri"/>
      <family val="0"/>
      <charset val="1"/>
    </font>
    <font>
      <b val="true"/>
      <sz val="11"/>
      <color rgb="FF0000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2"/>
      <color rgb="FFC9A84C"/>
      <name val="Calibri"/>
      <family val="0"/>
      <charset val="1"/>
    </font>
    <font>
      <i val="true"/>
      <sz val="10"/>
      <color rgb="FF2E7D7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00FF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i val="true"/>
      <sz val="9"/>
      <color rgb="FFC9A84C"/>
      <name val="Calibri"/>
      <family val="0"/>
      <charset val="1"/>
    </font>
    <font>
      <b val="true"/>
      <sz val="14"/>
      <color rgb="FFC9A84C"/>
      <name val="Calibri"/>
      <family val="0"/>
      <charset val="1"/>
    </font>
    <font>
      <b val="true"/>
      <sz val="10"/>
      <color rgb="FF1A1A2E"/>
      <name val="Calibri"/>
      <family val="0"/>
      <charset val="1"/>
    </font>
    <font>
      <b val="true"/>
      <sz val="11"/>
      <color rgb="FF1A1A2E"/>
      <name val="Calibri"/>
      <family val="0"/>
      <charset val="1"/>
    </font>
    <font>
      <i val="true"/>
      <sz val="10"/>
      <color rgb="FF27AE60"/>
      <name val="Calibri"/>
      <family val="0"/>
      <charset val="1"/>
    </font>
    <font>
      <sz val="12"/>
      <color rgb="FF2E7D7B"/>
      <name val="Calibri"/>
      <family val="0"/>
      <charset val="1"/>
    </font>
    <font>
      <sz val="9"/>
      <color rgb="FF1A1A2E"/>
      <name val="Calibri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A2B4A"/>
        <bgColor rgb="FF1A1A2E"/>
      </patternFill>
    </fill>
    <fill>
      <patternFill patternType="solid">
        <fgColor rgb="FF2E7D7B"/>
        <bgColor rgb="FF008080"/>
      </patternFill>
    </fill>
    <fill>
      <patternFill patternType="solid">
        <fgColor rgb="FFE67E22"/>
        <bgColor rgb="FFFF9900"/>
      </patternFill>
    </fill>
    <fill>
      <patternFill patternType="solid">
        <fgColor rgb="FF27AE60"/>
        <bgColor rgb="FF2E7D7B"/>
      </patternFill>
    </fill>
    <fill>
      <patternFill patternType="solid">
        <fgColor rgb="FFF5F6FA"/>
        <bgColor rgb="FFEBF5FB"/>
      </patternFill>
    </fill>
    <fill>
      <patternFill patternType="solid">
        <fgColor rgb="FFFFFFFF"/>
        <bgColor rgb="FFF5F6FA"/>
      </patternFill>
    </fill>
    <fill>
      <patternFill patternType="solid">
        <fgColor rgb="FFFDF6E3"/>
        <bgColor rgb="FFF5F6FA"/>
      </patternFill>
    </fill>
    <fill>
      <patternFill patternType="solid">
        <fgColor rgb="FFC9A84C"/>
        <bgColor rgb="FFE67E22"/>
      </patternFill>
    </fill>
    <fill>
      <patternFill patternType="solid">
        <fgColor rgb="FFE8F4F4"/>
        <bgColor rgb="FFE9F7EF"/>
      </patternFill>
    </fill>
    <fill>
      <patternFill patternType="solid">
        <fgColor rgb="FFEBF5FB"/>
        <bgColor rgb="FFE8F4F4"/>
      </patternFill>
    </fill>
    <fill>
      <patternFill patternType="solid">
        <fgColor rgb="FFE8F8F5"/>
        <bgColor rgb="FFE9F7EF"/>
      </patternFill>
    </fill>
    <fill>
      <patternFill patternType="solid">
        <fgColor rgb="FFE9F7EF"/>
        <bgColor rgb="FFE8F8F5"/>
      </patternFill>
    </fill>
    <fill>
      <patternFill patternType="solid">
        <fgColor rgb="FFE74C3C"/>
        <bgColor rgb="FFE67E2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0D7E3"/>
      </left>
      <right style="thin">
        <color rgb="FFD0D7E3"/>
      </right>
      <top style="thin">
        <color rgb="FFD0D7E3"/>
      </top>
      <bottom style="thin">
        <color rgb="FFD0D7E3"/>
      </bottom>
      <diagonal/>
    </border>
    <border diagonalUp="false" diagonalDown="false">
      <left style="thin">
        <color rgb="FFD0D7E3"/>
      </left>
      <right/>
      <top style="thin">
        <color rgb="FFD0D7E3"/>
      </top>
      <bottom style="thin">
        <color rgb="FFD0D7E3"/>
      </bottom>
      <diagonal/>
    </border>
    <border diagonalUp="false" diagonalDown="false">
      <left style="thin">
        <color rgb="FFE2E6EE"/>
      </left>
      <right/>
      <top/>
      <bottom style="thin">
        <color rgb="FF2E7D7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5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7D7B"/>
      <rgbColor rgb="FFE2E6EE"/>
      <rgbColor rgb="FF808080"/>
      <rgbColor rgb="FF9999FF"/>
      <rgbColor rgb="FF8E44AD"/>
      <rgbColor rgb="FFFDF6E3"/>
      <rgbColor rgb="FFE8F8F5"/>
      <rgbColor rgb="FF660066"/>
      <rgbColor rgb="FFE74C3C"/>
      <rgbColor rgb="FF0066CC"/>
      <rgbColor rgb="FFD0D7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9F7EF"/>
      <rgbColor rgb="FFE8F4F4"/>
      <rgbColor rgb="FFF5F6FA"/>
      <rgbColor rgb="FF99CCFF"/>
      <rgbColor rgb="FFFF99CC"/>
      <rgbColor rgb="FFCC99FF"/>
      <rgbColor rgb="FFEBF5FB"/>
      <rgbColor rgb="FF3366FF"/>
      <rgbColor rgb="FF33CCCC"/>
      <rgbColor rgb="FF99CC00"/>
      <rgbColor rgb="FFFFCC00"/>
      <rgbColor rgb="FFFF9900"/>
      <rgbColor rgb="FFE67E22"/>
      <rgbColor rgb="FF4A5568"/>
      <rgbColor rgb="FFC9A84C"/>
      <rgbColor rgb="FF003366"/>
      <rgbColor rgb="FF27AE60"/>
      <rgbColor rgb="FF003300"/>
      <rgbColor rgb="FF1A1A2E"/>
      <rgbColor rgb="FF993300"/>
      <rgbColor rgb="FF993366"/>
      <rgbColor rgb="FF333399"/>
      <rgbColor rgb="FF1A2B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2B4A"/>
    <pageSetUpPr fitToPage="false"/>
  </sheetPr>
  <dimension ref="A1:G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6" min="3" style="0" width="18"/>
    <col collapsed="false" customWidth="true" hidden="false" outlineLevel="0" max="7" min="7" style="0" width="2"/>
  </cols>
  <sheetData>
    <row r="1" customFormat="false" ht="7.5" hidden="false" customHeight="true" outlineLevel="0" collapsed="false"/>
    <row r="2" customFormat="false" ht="13.5" hidden="false" customHeight="true" outlineLevel="0" collapsed="false">
      <c r="A2" s="1"/>
      <c r="B2" s="2" t="s">
        <v>0</v>
      </c>
      <c r="C2" s="2"/>
      <c r="D2" s="2"/>
      <c r="E2" s="2"/>
      <c r="F2" s="2"/>
      <c r="G2" s="1"/>
    </row>
    <row r="3" customFormat="false" ht="13.5" hidden="false" customHeight="true" outlineLevel="0" collapsed="false">
      <c r="A3" s="1"/>
      <c r="B3" s="2"/>
      <c r="C3" s="2"/>
      <c r="D3" s="2"/>
      <c r="E3" s="2"/>
      <c r="F3" s="2"/>
      <c r="G3" s="1"/>
    </row>
    <row r="4" customFormat="false" ht="13.5" hidden="false" customHeight="true" outlineLevel="0" collapsed="false">
      <c r="A4" s="1"/>
      <c r="B4" s="2"/>
      <c r="C4" s="2"/>
      <c r="D4" s="2"/>
      <c r="E4" s="2"/>
      <c r="F4" s="2"/>
      <c r="G4" s="1"/>
    </row>
    <row r="5" customFormat="false" ht="13.5" hidden="false" customHeight="true" outlineLevel="0" collapsed="false">
      <c r="A5" s="1"/>
      <c r="B5" s="2"/>
      <c r="C5" s="2"/>
      <c r="D5" s="2"/>
      <c r="E5" s="2"/>
      <c r="F5" s="2"/>
      <c r="G5" s="1"/>
    </row>
    <row r="6" customFormat="false" ht="13.5" hidden="false" customHeight="true" outlineLevel="0" collapsed="false">
      <c r="A6" s="1"/>
      <c r="B6" s="2"/>
      <c r="C6" s="2"/>
      <c r="D6" s="2"/>
      <c r="E6" s="2"/>
      <c r="F6" s="2"/>
      <c r="G6" s="1"/>
    </row>
    <row r="7" customFormat="false" ht="13.5" hidden="false" customHeight="true" outlineLevel="0" collapsed="false">
      <c r="A7" s="1"/>
      <c r="B7" s="2"/>
      <c r="C7" s="2"/>
      <c r="D7" s="2"/>
      <c r="E7" s="2"/>
      <c r="F7" s="2"/>
      <c r="G7" s="1"/>
    </row>
    <row r="8" customFormat="false" ht="4.5" hidden="false" customHeight="true" outlineLevel="0" collapsed="false">
      <c r="A8" s="1"/>
      <c r="B8" s="2"/>
      <c r="C8" s="2"/>
      <c r="D8" s="2"/>
      <c r="E8" s="2"/>
      <c r="F8" s="2"/>
      <c r="G8" s="1"/>
    </row>
    <row r="9" customFormat="false" ht="24" hidden="false" customHeight="true" outlineLevel="0" collapsed="false">
      <c r="B9" s="3" t="s">
        <v>1</v>
      </c>
      <c r="C9" s="3"/>
      <c r="D9" s="3"/>
      <c r="E9" s="3"/>
      <c r="F9" s="3"/>
    </row>
    <row r="10" customFormat="false" ht="9.75" hidden="false" customHeight="true" outlineLevel="0" collapsed="false"/>
    <row r="11" customFormat="false" ht="13.5" hidden="false" customHeight="true" outlineLevel="0" collapsed="false">
      <c r="B11" s="4" t="s">
        <v>2</v>
      </c>
      <c r="C11" s="5" t="s">
        <v>3</v>
      </c>
      <c r="D11" s="6" t="s">
        <v>4</v>
      </c>
      <c r="E11" s="7" t="s">
        <v>5</v>
      </c>
    </row>
    <row r="12" customFormat="false" ht="13.5" hidden="false" customHeight="true" outlineLevel="0" collapsed="false">
      <c r="B12" s="4"/>
      <c r="C12" s="4"/>
      <c r="D12" s="4"/>
      <c r="E12" s="4"/>
    </row>
    <row r="13" customFormat="false" ht="13.5" hidden="false" customHeight="true" outlineLevel="0" collapsed="false">
      <c r="B13" s="8" t="n">
        <f aca="false">'💰 Savings Plan'!C6</f>
        <v>250000</v>
      </c>
      <c r="C13" s="9" t="n">
        <f aca="false">'💰 Savings Plan'!C8</f>
        <v>12500</v>
      </c>
      <c r="D13" s="10" t="n">
        <f aca="false">'💰 Savings Plan'!C10</f>
        <v>7500</v>
      </c>
      <c r="E13" s="11" t="n">
        <f aca="false">'💰 Savings Plan'!C12</f>
        <v>3</v>
      </c>
    </row>
    <row r="14" customFormat="false" ht="13.5" hidden="false" customHeight="true" outlineLevel="0" collapsed="false">
      <c r="B14" s="8"/>
      <c r="C14" s="8"/>
      <c r="D14" s="8"/>
      <c r="E14" s="8"/>
    </row>
    <row r="15" customFormat="false" ht="13.5" hidden="false" customHeight="true" outlineLevel="0" collapsed="false">
      <c r="B15" s="8"/>
      <c r="C15" s="8"/>
      <c r="D15" s="8"/>
      <c r="E15" s="8"/>
    </row>
    <row r="16" customFormat="false" ht="13.5" hidden="false" customHeight="true" outlineLevel="0" collapsed="false">
      <c r="B16" s="8"/>
      <c r="C16" s="8"/>
      <c r="D16" s="8"/>
      <c r="E16" s="8"/>
    </row>
    <row r="17" customFormat="false" ht="9.75" hidden="false" customHeight="true" outlineLevel="0" collapsed="false"/>
    <row r="18" customFormat="false" ht="21.75" hidden="false" customHeight="true" outlineLevel="0" collapsed="false">
      <c r="B18" s="12" t="s">
        <v>6</v>
      </c>
      <c r="C18" s="12"/>
      <c r="D18" s="12"/>
      <c r="E18" s="12"/>
      <c r="F18" s="12"/>
    </row>
    <row r="19" customFormat="false" ht="19.5" hidden="false" customHeight="true" outlineLevel="0" collapsed="false">
      <c r="B19" s="13" t="s">
        <v>7</v>
      </c>
      <c r="C19" s="14" t="s">
        <v>8</v>
      </c>
      <c r="D19" s="14"/>
      <c r="E19" s="14"/>
      <c r="F19" s="14"/>
    </row>
    <row r="20" customFormat="false" ht="19.5" hidden="false" customHeight="true" outlineLevel="0" collapsed="false">
      <c r="B20" s="15" t="s">
        <v>9</v>
      </c>
      <c r="C20" s="16" t="s">
        <v>10</v>
      </c>
      <c r="D20" s="16"/>
      <c r="E20" s="16"/>
      <c r="F20" s="16"/>
    </row>
    <row r="21" customFormat="false" ht="19.5" hidden="false" customHeight="true" outlineLevel="0" collapsed="false">
      <c r="B21" s="13" t="s">
        <v>11</v>
      </c>
      <c r="C21" s="14" t="s">
        <v>12</v>
      </c>
      <c r="D21" s="14"/>
      <c r="E21" s="14"/>
      <c r="F21" s="14"/>
    </row>
    <row r="22" customFormat="false" ht="19.5" hidden="false" customHeight="true" outlineLevel="0" collapsed="false">
      <c r="B22" s="15" t="s">
        <v>13</v>
      </c>
      <c r="C22" s="16" t="s">
        <v>14</v>
      </c>
      <c r="D22" s="16"/>
      <c r="E22" s="16"/>
      <c r="F22" s="16"/>
    </row>
    <row r="23" customFormat="false" ht="19.5" hidden="false" customHeight="true" outlineLevel="0" collapsed="false">
      <c r="B23" s="13" t="s">
        <v>15</v>
      </c>
      <c r="C23" s="14" t="s">
        <v>16</v>
      </c>
      <c r="D23" s="14"/>
      <c r="E23" s="14"/>
      <c r="F23" s="14"/>
    </row>
    <row r="24" customFormat="false" ht="19.5" hidden="false" customHeight="true" outlineLevel="0" collapsed="false">
      <c r="B24" s="15" t="s">
        <v>17</v>
      </c>
      <c r="C24" s="16" t="s">
        <v>18</v>
      </c>
      <c r="D24" s="16"/>
      <c r="E24" s="16"/>
      <c r="F24" s="16"/>
    </row>
    <row r="26" customFormat="false" ht="7.5" hidden="false" customHeight="true" outlineLevel="0" collapsed="false"/>
    <row r="27" customFormat="false" ht="15.75" hidden="false" customHeight="true" outlineLevel="0" collapsed="false">
      <c r="B27" s="17" t="s">
        <v>19</v>
      </c>
      <c r="C27" s="17"/>
      <c r="D27" s="17"/>
      <c r="E27" s="17"/>
      <c r="F27" s="17"/>
    </row>
  </sheetData>
  <mergeCells count="18">
    <mergeCell ref="B2:F8"/>
    <mergeCell ref="B9:F9"/>
    <mergeCell ref="B11:B12"/>
    <mergeCell ref="C11:C12"/>
    <mergeCell ref="D11:D12"/>
    <mergeCell ref="E11:E12"/>
    <mergeCell ref="B13:B16"/>
    <mergeCell ref="C13:C16"/>
    <mergeCell ref="D13:D16"/>
    <mergeCell ref="E13:E16"/>
    <mergeCell ref="B18:F18"/>
    <mergeCell ref="C19:F19"/>
    <mergeCell ref="C20:F20"/>
    <mergeCell ref="C21:F21"/>
    <mergeCell ref="C22:F22"/>
    <mergeCell ref="C23:F23"/>
    <mergeCell ref="C24:F24"/>
    <mergeCell ref="B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B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5" min="3" style="0" width="20"/>
    <col collapsed="false" customWidth="true" hidden="false" outlineLevel="0" max="6" min="6" style="0" width="2"/>
  </cols>
  <sheetData>
    <row r="1" customFormat="false" ht="39.75" hidden="false" customHeight="true" outlineLevel="0" collapsed="false">
      <c r="B1" s="18" t="s">
        <v>20</v>
      </c>
      <c r="C1" s="18"/>
      <c r="D1" s="18"/>
      <c r="E1" s="18"/>
    </row>
    <row r="2" customFormat="false" ht="3.75" hidden="false" customHeight="true" outlineLevel="0" collapsed="false">
      <c r="B2" s="19"/>
      <c r="C2" s="19"/>
      <c r="D2" s="19"/>
      <c r="E2" s="19"/>
    </row>
    <row r="3" customFormat="false" ht="18" hidden="false" customHeight="true" outlineLevel="0" collapsed="false">
      <c r="B3" s="20" t="s">
        <v>21</v>
      </c>
      <c r="C3" s="20"/>
      <c r="D3" s="20"/>
      <c r="E3" s="20"/>
    </row>
    <row r="4" customFormat="false" ht="7.5" hidden="false" customHeight="true" outlineLevel="0" collapsed="false"/>
    <row r="5" customFormat="false" ht="15" hidden="false" customHeight="false" outlineLevel="0" collapsed="false">
      <c r="B5" s="21" t="s">
        <v>22</v>
      </c>
      <c r="C5" s="21"/>
      <c r="D5" s="21"/>
      <c r="E5" s="21"/>
    </row>
    <row r="6" customFormat="false" ht="19.5" hidden="false" customHeight="true" outlineLevel="0" collapsed="false">
      <c r="B6" s="22" t="s">
        <v>23</v>
      </c>
      <c r="C6" s="23" t="n">
        <v>250000</v>
      </c>
      <c r="D6" s="24" t="s">
        <v>24</v>
      </c>
    </row>
    <row r="7" customFormat="false" ht="19.5" hidden="false" customHeight="true" outlineLevel="0" collapsed="false">
      <c r="B7" s="25" t="s">
        <v>25</v>
      </c>
      <c r="C7" s="26" t="n">
        <v>0.05</v>
      </c>
      <c r="D7" s="27" t="s">
        <v>26</v>
      </c>
    </row>
    <row r="8" customFormat="false" ht="19.5" hidden="false" customHeight="true" outlineLevel="0" collapsed="false">
      <c r="B8" s="22" t="s">
        <v>27</v>
      </c>
      <c r="C8" s="28" t="n">
        <f aca="false">'💰 Savings Plan'!C6*'💰 Savings Plan'!C7</f>
        <v>12500</v>
      </c>
      <c r="D8" s="24" t="s">
        <v>28</v>
      </c>
    </row>
    <row r="9" customFormat="false" ht="19.5" hidden="false" customHeight="true" outlineLevel="0" collapsed="false">
      <c r="B9" s="25" t="s">
        <v>29</v>
      </c>
      <c r="C9" s="26" t="n">
        <v>0.03</v>
      </c>
      <c r="D9" s="27" t="s">
        <v>30</v>
      </c>
    </row>
    <row r="10" customFormat="false" ht="19.5" hidden="false" customHeight="true" outlineLevel="0" collapsed="false">
      <c r="B10" s="22" t="s">
        <v>31</v>
      </c>
      <c r="C10" s="28" t="n">
        <f aca="false">'💰 Savings Plan'!C6*'💰 Savings Plan'!C9</f>
        <v>7500</v>
      </c>
      <c r="D10" s="24" t="s">
        <v>28</v>
      </c>
    </row>
    <row r="11" customFormat="false" ht="19.5" hidden="false" customHeight="true" outlineLevel="0" collapsed="false">
      <c r="B11" s="25" t="s">
        <v>32</v>
      </c>
      <c r="C11" s="23" t="n">
        <v>3000</v>
      </c>
      <c r="D11" s="27" t="s">
        <v>33</v>
      </c>
    </row>
    <row r="12" customFormat="false" ht="19.5" hidden="false" customHeight="true" outlineLevel="0" collapsed="false">
      <c r="B12" s="22" t="s">
        <v>34</v>
      </c>
      <c r="C12" s="29" t="n">
        <v>3</v>
      </c>
      <c r="D12" s="24" t="s">
        <v>35</v>
      </c>
    </row>
    <row r="13" customFormat="false" ht="19.5" hidden="false" customHeight="true" outlineLevel="0" collapsed="false">
      <c r="B13" s="25" t="s">
        <v>36</v>
      </c>
      <c r="C13" s="23" t="n">
        <v>4500</v>
      </c>
      <c r="D13" s="27" t="s">
        <v>37</v>
      </c>
    </row>
    <row r="14" customFormat="false" ht="19.5" hidden="false" customHeight="true" outlineLevel="0" collapsed="false">
      <c r="B14" s="22" t="s">
        <v>38</v>
      </c>
      <c r="C14" s="28" t="n">
        <f aca="false">'💰 Savings Plan'!C12*'💰 Savings Plan'!C13</f>
        <v>13500</v>
      </c>
      <c r="D14" s="24" t="s">
        <v>28</v>
      </c>
    </row>
    <row r="15" customFormat="false" ht="19.5" hidden="false" customHeight="true" outlineLevel="0" collapsed="false">
      <c r="B15" s="30" t="s">
        <v>39</v>
      </c>
      <c r="C15" s="31" t="n">
        <f aca="false">SUM('💰 Savings Plan'!C8,'💰 Savings Plan'!C10,'💰 Savings Plan'!C11,'💰 Savings Plan'!C14)</f>
        <v>36500</v>
      </c>
      <c r="D15" s="32" t="s">
        <v>40</v>
      </c>
    </row>
    <row r="16" customFormat="false" ht="9.75" hidden="false" customHeight="true" outlineLevel="0" collapsed="false"/>
    <row r="17" customFormat="false" ht="15" hidden="false" customHeight="false" outlineLevel="0" collapsed="false">
      <c r="B17" s="21" t="s">
        <v>41</v>
      </c>
      <c r="C17" s="21"/>
      <c r="D17" s="21"/>
      <c r="E17" s="21"/>
    </row>
    <row r="18" customFormat="false" ht="19.5" hidden="false" customHeight="true" outlineLevel="0" collapsed="false">
      <c r="B18" s="25" t="s">
        <v>42</v>
      </c>
      <c r="C18" s="23" t="n">
        <v>5000</v>
      </c>
      <c r="D18" s="27" t="s">
        <v>43</v>
      </c>
    </row>
    <row r="19" customFormat="false" ht="19.5" hidden="false" customHeight="true" outlineLevel="0" collapsed="false">
      <c r="B19" s="22" t="s">
        <v>44</v>
      </c>
      <c r="C19" s="23" t="n">
        <v>500</v>
      </c>
      <c r="D19" s="24" t="s">
        <v>45</v>
      </c>
    </row>
    <row r="20" customFormat="false" ht="19.5" hidden="false" customHeight="true" outlineLevel="0" collapsed="false">
      <c r="B20" s="25" t="s">
        <v>46</v>
      </c>
      <c r="C20" s="33" t="n">
        <f aca="false">MAX(0,'💰 Savings Plan'!C15-'💰 Savings Plan'!C18)</f>
        <v>31500</v>
      </c>
      <c r="D20" s="27" t="s">
        <v>28</v>
      </c>
    </row>
    <row r="21" customFormat="false" ht="19.5" hidden="false" customHeight="true" outlineLevel="0" collapsed="false">
      <c r="B21" s="22" t="s">
        <v>47</v>
      </c>
      <c r="C21" s="34" t="n">
        <f aca="false">IF('💰 Savings Plan'!C19&gt;0,CEILING('💰 Savings Plan'!C20/'💰 Savings Plan'!C19,1),"—")</f>
        <v>63</v>
      </c>
      <c r="D21" s="24" t="s">
        <v>48</v>
      </c>
    </row>
    <row r="22" customFormat="false" ht="19.5" hidden="false" customHeight="true" outlineLevel="0" collapsed="false">
      <c r="B22" s="25" t="s">
        <v>49</v>
      </c>
      <c r="C22" s="35" t="n">
        <f aca="false">'💰 Savings Plan'!C18/'💰 Savings Plan'!C15</f>
        <v>0.136986301369863</v>
      </c>
      <c r="D22" s="27" t="s">
        <v>50</v>
      </c>
    </row>
    <row r="24" customFormat="false" ht="7.5" hidden="false" customHeight="true" outlineLevel="0" collapsed="false"/>
    <row r="25" customFormat="false" ht="21.75" hidden="false" customHeight="true" outlineLevel="0" collapsed="false">
      <c r="B25" s="36" t="s">
        <v>51</v>
      </c>
      <c r="C25" s="36"/>
      <c r="D25" s="36"/>
      <c r="E25" s="36"/>
    </row>
  </sheetData>
  <mergeCells count="6">
    <mergeCell ref="B1:E1"/>
    <mergeCell ref="B2:E2"/>
    <mergeCell ref="B3:E3"/>
    <mergeCell ref="B5:E5"/>
    <mergeCell ref="B17:E17"/>
    <mergeCell ref="B25:E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7B"/>
    <pageSetUpPr fitToPage="false"/>
  </sheetPr>
  <dimension ref="B1:F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6" min="3" style="0" width="18"/>
    <col collapsed="false" customWidth="true" hidden="false" outlineLevel="0" max="7" min="7" style="0" width="2"/>
  </cols>
  <sheetData>
    <row r="1" customFormat="false" ht="39.75" hidden="false" customHeight="true" outlineLevel="0" collapsed="false">
      <c r="B1" s="18" t="s">
        <v>52</v>
      </c>
      <c r="C1" s="18"/>
      <c r="D1" s="18"/>
      <c r="E1" s="18"/>
      <c r="F1" s="18"/>
    </row>
    <row r="2" customFormat="false" ht="3.75" hidden="false" customHeight="true" outlineLevel="0" collapsed="false">
      <c r="B2" s="19"/>
      <c r="C2" s="19"/>
      <c r="D2" s="19"/>
      <c r="E2" s="19"/>
      <c r="F2" s="19"/>
    </row>
    <row r="3" customFormat="false" ht="7.5" hidden="false" customHeight="true" outlineLevel="0" collapsed="false"/>
    <row r="4" customFormat="false" ht="21.75" hidden="false" customHeight="true" outlineLevel="0" collapsed="false">
      <c r="B4" s="37" t="s">
        <v>53</v>
      </c>
      <c r="C4" s="37" t="s">
        <v>54</v>
      </c>
      <c r="D4" s="37" t="s">
        <v>55</v>
      </c>
      <c r="E4" s="37" t="s">
        <v>56</v>
      </c>
      <c r="F4" s="37" t="s">
        <v>57</v>
      </c>
    </row>
    <row r="5" customFormat="false" ht="15" hidden="false" customHeight="false" outlineLevel="0" collapsed="false">
      <c r="B5" s="38" t="s">
        <v>58</v>
      </c>
      <c r="C5" s="38"/>
      <c r="D5" s="38"/>
      <c r="E5" s="38"/>
      <c r="F5" s="38"/>
    </row>
    <row r="6" customFormat="false" ht="19.5" hidden="false" customHeight="true" outlineLevel="0" collapsed="false">
      <c r="B6" s="39" t="s">
        <v>59</v>
      </c>
      <c r="C6" s="40" t="n">
        <v>5000</v>
      </c>
      <c r="D6" s="40" t="n">
        <v>0</v>
      </c>
      <c r="E6" s="41" t="n">
        <f aca="false">C6-D6</f>
        <v>5000</v>
      </c>
      <c r="F6" s="42"/>
    </row>
    <row r="7" customFormat="false" ht="19.5" hidden="false" customHeight="true" outlineLevel="0" collapsed="false">
      <c r="B7" s="39" t="s">
        <v>60</v>
      </c>
      <c r="C7" s="40" t="n">
        <v>500</v>
      </c>
      <c r="D7" s="40" t="n">
        <v>0</v>
      </c>
      <c r="E7" s="41" t="n">
        <f aca="false">C7-D7</f>
        <v>500</v>
      </c>
      <c r="F7" s="42"/>
    </row>
    <row r="8" customFormat="false" ht="19.5" hidden="false" customHeight="true" outlineLevel="0" collapsed="false">
      <c r="B8" s="39" t="s">
        <v>61</v>
      </c>
      <c r="C8" s="40" t="n">
        <v>0</v>
      </c>
      <c r="D8" s="40" t="n">
        <v>0</v>
      </c>
      <c r="E8" s="41" t="n">
        <f aca="false">C8-D8</f>
        <v>0</v>
      </c>
      <c r="F8" s="42"/>
    </row>
    <row r="9" customFormat="false" ht="21.75" hidden="false" customHeight="true" outlineLevel="0" collapsed="false">
      <c r="B9" s="43" t="s">
        <v>62</v>
      </c>
      <c r="C9" s="44" t="n">
        <f aca="false">SUM(C6:C8)</f>
        <v>5500</v>
      </c>
      <c r="D9" s="44" t="n">
        <f aca="false">SUM(D6:D8)</f>
        <v>0</v>
      </c>
      <c r="E9" s="44" t="n">
        <f aca="false">C9-D9</f>
        <v>5500</v>
      </c>
      <c r="F9" s="45"/>
    </row>
    <row r="10" customFormat="false" ht="7.5" hidden="false" customHeight="true" outlineLevel="0" collapsed="false"/>
    <row r="11" customFormat="false" ht="15" hidden="false" customHeight="false" outlineLevel="0" collapsed="false">
      <c r="B11" s="21" t="s">
        <v>63</v>
      </c>
      <c r="C11" s="21"/>
      <c r="D11" s="21"/>
      <c r="E11" s="21"/>
      <c r="F11" s="21"/>
    </row>
    <row r="12" customFormat="false" ht="19.5" hidden="false" customHeight="true" outlineLevel="0" collapsed="false">
      <c r="B12" s="25" t="s">
        <v>64</v>
      </c>
      <c r="C12" s="40" t="n">
        <v>1800</v>
      </c>
      <c r="D12" s="40" t="n">
        <v>0</v>
      </c>
      <c r="E12" s="33" t="n">
        <f aca="false">C12-D12</f>
        <v>1800</v>
      </c>
      <c r="F12" s="46"/>
    </row>
    <row r="13" customFormat="false" ht="19.5" hidden="false" customHeight="true" outlineLevel="0" collapsed="false">
      <c r="B13" s="22" t="s">
        <v>65</v>
      </c>
      <c r="C13" s="40" t="n">
        <v>25</v>
      </c>
      <c r="D13" s="40" t="n">
        <v>0</v>
      </c>
      <c r="E13" s="28" t="n">
        <f aca="false">C13-D13</f>
        <v>25</v>
      </c>
      <c r="F13" s="47"/>
    </row>
    <row r="14" customFormat="false" ht="19.5" hidden="false" customHeight="true" outlineLevel="0" collapsed="false">
      <c r="B14" s="25" t="s">
        <v>66</v>
      </c>
      <c r="C14" s="40" t="n">
        <v>150</v>
      </c>
      <c r="D14" s="40" t="n">
        <v>0</v>
      </c>
      <c r="E14" s="33" t="n">
        <f aca="false">C14-D14</f>
        <v>150</v>
      </c>
      <c r="F14" s="46"/>
    </row>
    <row r="15" customFormat="false" ht="19.5" hidden="false" customHeight="true" outlineLevel="0" collapsed="false">
      <c r="B15" s="22" t="s">
        <v>67</v>
      </c>
      <c r="C15" s="40" t="n">
        <v>50</v>
      </c>
      <c r="D15" s="40" t="n">
        <v>0</v>
      </c>
      <c r="E15" s="28" t="n">
        <f aca="false">C15-D15</f>
        <v>50</v>
      </c>
      <c r="F15" s="47"/>
    </row>
    <row r="16" customFormat="false" ht="19.5" hidden="false" customHeight="true" outlineLevel="0" collapsed="false">
      <c r="B16" s="25" t="s">
        <v>68</v>
      </c>
      <c r="C16" s="40" t="n">
        <v>80</v>
      </c>
      <c r="D16" s="40" t="n">
        <v>0</v>
      </c>
      <c r="E16" s="33" t="n">
        <f aca="false">C16-D16</f>
        <v>80</v>
      </c>
      <c r="F16" s="46"/>
    </row>
    <row r="17" customFormat="false" ht="21.75" hidden="false" customHeight="true" outlineLevel="0" collapsed="false">
      <c r="B17" s="43" t="s">
        <v>69</v>
      </c>
      <c r="C17" s="44" t="n">
        <f aca="false">SUM(C12:C16)</f>
        <v>2105</v>
      </c>
      <c r="D17" s="44" t="n">
        <f aca="false">SUM(D12:D16)</f>
        <v>0</v>
      </c>
      <c r="E17" s="44" t="n">
        <f aca="false">C17-D17</f>
        <v>2105</v>
      </c>
      <c r="F17" s="45"/>
    </row>
    <row r="18" customFormat="false" ht="7.5" hidden="false" customHeight="true" outlineLevel="0" collapsed="false"/>
    <row r="19" customFormat="false" ht="15" hidden="false" customHeight="false" outlineLevel="0" collapsed="false">
      <c r="B19" s="21" t="s">
        <v>70</v>
      </c>
      <c r="C19" s="21"/>
      <c r="D19" s="21"/>
      <c r="E19" s="21"/>
      <c r="F19" s="21"/>
    </row>
    <row r="20" customFormat="false" ht="19.5" hidden="false" customHeight="true" outlineLevel="0" collapsed="false">
      <c r="B20" s="25" t="s">
        <v>71</v>
      </c>
      <c r="C20" s="40" t="n">
        <v>350</v>
      </c>
      <c r="D20" s="40" t="n">
        <v>0</v>
      </c>
      <c r="E20" s="33" t="n">
        <f aca="false">C20-D20</f>
        <v>350</v>
      </c>
      <c r="F20" s="46"/>
    </row>
    <row r="21" customFormat="false" ht="19.5" hidden="false" customHeight="true" outlineLevel="0" collapsed="false">
      <c r="B21" s="22" t="s">
        <v>72</v>
      </c>
      <c r="C21" s="40" t="n">
        <v>130</v>
      </c>
      <c r="D21" s="40" t="n">
        <v>0</v>
      </c>
      <c r="E21" s="28" t="n">
        <f aca="false">C21-D21</f>
        <v>130</v>
      </c>
      <c r="F21" s="47"/>
    </row>
    <row r="22" customFormat="false" ht="19.5" hidden="false" customHeight="true" outlineLevel="0" collapsed="false">
      <c r="B22" s="25" t="s">
        <v>73</v>
      </c>
      <c r="C22" s="40" t="n">
        <v>120</v>
      </c>
      <c r="D22" s="40" t="n">
        <v>0</v>
      </c>
      <c r="E22" s="33" t="n">
        <f aca="false">C22-D22</f>
        <v>120</v>
      </c>
      <c r="F22" s="46"/>
    </row>
    <row r="23" customFormat="false" ht="19.5" hidden="false" customHeight="true" outlineLevel="0" collapsed="false">
      <c r="B23" s="22" t="s">
        <v>74</v>
      </c>
      <c r="C23" s="40" t="n">
        <v>50</v>
      </c>
      <c r="D23" s="40" t="n">
        <v>0</v>
      </c>
      <c r="E23" s="28" t="n">
        <f aca="false">C23-D23</f>
        <v>50</v>
      </c>
      <c r="F23" s="47"/>
    </row>
    <row r="24" customFormat="false" ht="19.5" hidden="false" customHeight="true" outlineLevel="0" collapsed="false">
      <c r="B24" s="25" t="s">
        <v>75</v>
      </c>
      <c r="C24" s="40" t="n">
        <v>30</v>
      </c>
      <c r="D24" s="40" t="n">
        <v>0</v>
      </c>
      <c r="E24" s="33" t="n">
        <f aca="false">C24-D24</f>
        <v>30</v>
      </c>
      <c r="F24" s="46"/>
    </row>
    <row r="25" customFormat="false" ht="21.75" hidden="false" customHeight="true" outlineLevel="0" collapsed="false">
      <c r="B25" s="43" t="s">
        <v>76</v>
      </c>
      <c r="C25" s="44" t="n">
        <f aca="false">SUM(C20:C24)</f>
        <v>680</v>
      </c>
      <c r="D25" s="44" t="n">
        <f aca="false">SUM(D20:D24)</f>
        <v>0</v>
      </c>
      <c r="E25" s="44" t="n">
        <f aca="false">C25-D25</f>
        <v>680</v>
      </c>
      <c r="F25" s="45"/>
    </row>
    <row r="26" customFormat="false" ht="7.5" hidden="false" customHeight="true" outlineLevel="0" collapsed="false"/>
    <row r="27" customFormat="false" ht="15" hidden="false" customHeight="false" outlineLevel="0" collapsed="false">
      <c r="B27" s="21" t="s">
        <v>77</v>
      </c>
      <c r="C27" s="21"/>
      <c r="D27" s="21"/>
      <c r="E27" s="21"/>
      <c r="F27" s="21"/>
    </row>
    <row r="28" customFormat="false" ht="19.5" hidden="false" customHeight="true" outlineLevel="0" collapsed="false">
      <c r="B28" s="25" t="s">
        <v>78</v>
      </c>
      <c r="C28" s="40" t="n">
        <v>400</v>
      </c>
      <c r="D28" s="40" t="n">
        <v>0</v>
      </c>
      <c r="E28" s="33" t="n">
        <f aca="false">C28-D28</f>
        <v>400</v>
      </c>
      <c r="F28" s="46"/>
    </row>
    <row r="29" customFormat="false" ht="19.5" hidden="false" customHeight="true" outlineLevel="0" collapsed="false">
      <c r="B29" s="22" t="s">
        <v>79</v>
      </c>
      <c r="C29" s="40" t="n">
        <v>200</v>
      </c>
      <c r="D29" s="40" t="n">
        <v>0</v>
      </c>
      <c r="E29" s="28" t="n">
        <f aca="false">C29-D29</f>
        <v>200</v>
      </c>
      <c r="F29" s="47"/>
    </row>
    <row r="30" customFormat="false" ht="19.5" hidden="false" customHeight="true" outlineLevel="0" collapsed="false">
      <c r="B30" s="25" t="s">
        <v>80</v>
      </c>
      <c r="C30" s="40" t="n">
        <v>60</v>
      </c>
      <c r="D30" s="40" t="n">
        <v>0</v>
      </c>
      <c r="E30" s="33" t="n">
        <f aca="false">C30-D30</f>
        <v>60</v>
      </c>
      <c r="F30" s="46"/>
    </row>
    <row r="31" customFormat="false" ht="19.5" hidden="false" customHeight="true" outlineLevel="0" collapsed="false">
      <c r="B31" s="22" t="s">
        <v>81</v>
      </c>
      <c r="C31" s="40" t="n">
        <v>80</v>
      </c>
      <c r="D31" s="40" t="n">
        <v>0</v>
      </c>
      <c r="E31" s="28" t="n">
        <f aca="false">C31-D31</f>
        <v>80</v>
      </c>
      <c r="F31" s="47"/>
    </row>
    <row r="32" customFormat="false" ht="19.5" hidden="false" customHeight="true" outlineLevel="0" collapsed="false">
      <c r="B32" s="25" t="s">
        <v>82</v>
      </c>
      <c r="C32" s="40" t="n">
        <v>50</v>
      </c>
      <c r="D32" s="40" t="n">
        <v>0</v>
      </c>
      <c r="E32" s="33" t="n">
        <f aca="false">C32-D32</f>
        <v>50</v>
      </c>
      <c r="F32" s="46"/>
    </row>
    <row r="33" customFormat="false" ht="19.5" hidden="false" customHeight="true" outlineLevel="0" collapsed="false">
      <c r="B33" s="22" t="s">
        <v>83</v>
      </c>
      <c r="C33" s="40" t="n">
        <v>100</v>
      </c>
      <c r="D33" s="40" t="n">
        <v>0</v>
      </c>
      <c r="E33" s="28" t="n">
        <f aca="false">C33-D33</f>
        <v>100</v>
      </c>
      <c r="F33" s="47"/>
    </row>
    <row r="34" customFormat="false" ht="19.5" hidden="false" customHeight="true" outlineLevel="0" collapsed="false">
      <c r="B34" s="25" t="s">
        <v>84</v>
      </c>
      <c r="C34" s="40" t="n">
        <v>50</v>
      </c>
      <c r="D34" s="40" t="n">
        <v>0</v>
      </c>
      <c r="E34" s="33" t="n">
        <f aca="false">C34-D34</f>
        <v>50</v>
      </c>
      <c r="F34" s="46"/>
    </row>
    <row r="35" customFormat="false" ht="21.75" hidden="false" customHeight="true" outlineLevel="0" collapsed="false">
      <c r="B35" s="43" t="s">
        <v>85</v>
      </c>
      <c r="C35" s="44" t="n">
        <f aca="false">SUM(C28:C34)</f>
        <v>940</v>
      </c>
      <c r="D35" s="44" t="n">
        <f aca="false">SUM(D28:D34)</f>
        <v>0</v>
      </c>
      <c r="E35" s="44" t="n">
        <f aca="false">C35-D35</f>
        <v>940</v>
      </c>
      <c r="F35" s="45"/>
    </row>
    <row r="36" customFormat="false" ht="7.5" hidden="false" customHeight="true" outlineLevel="0" collapsed="false"/>
    <row r="37" customFormat="false" ht="15" hidden="false" customHeight="false" outlineLevel="0" collapsed="false">
      <c r="B37" s="21" t="s">
        <v>86</v>
      </c>
      <c r="C37" s="21"/>
      <c r="D37" s="21"/>
      <c r="E37" s="21"/>
      <c r="F37" s="21"/>
    </row>
    <row r="38" customFormat="false" ht="19.5" hidden="false" customHeight="true" outlineLevel="0" collapsed="false">
      <c r="B38" s="25" t="s">
        <v>87</v>
      </c>
      <c r="C38" s="40" t="n">
        <v>250</v>
      </c>
      <c r="D38" s="40" t="n">
        <v>0</v>
      </c>
      <c r="E38" s="33" t="n">
        <f aca="false">C38-D38</f>
        <v>250</v>
      </c>
      <c r="F38" s="46"/>
    </row>
    <row r="39" customFormat="false" ht="19.5" hidden="false" customHeight="true" outlineLevel="0" collapsed="false">
      <c r="B39" s="22" t="s">
        <v>88</v>
      </c>
      <c r="C39" s="40" t="n">
        <v>150</v>
      </c>
      <c r="D39" s="40" t="n">
        <v>0</v>
      </c>
      <c r="E39" s="28" t="n">
        <f aca="false">C39-D39</f>
        <v>150</v>
      </c>
      <c r="F39" s="47"/>
    </row>
    <row r="40" customFormat="false" ht="19.5" hidden="false" customHeight="true" outlineLevel="0" collapsed="false">
      <c r="B40" s="25" t="s">
        <v>89</v>
      </c>
      <c r="C40" s="40" t="n">
        <v>0</v>
      </c>
      <c r="D40" s="40" t="n">
        <v>0</v>
      </c>
      <c r="E40" s="33" t="n">
        <f aca="false">C40-D40</f>
        <v>0</v>
      </c>
      <c r="F40" s="46"/>
    </row>
    <row r="41" customFormat="false" ht="19.5" hidden="false" customHeight="true" outlineLevel="0" collapsed="false">
      <c r="B41" s="22" t="s">
        <v>90</v>
      </c>
      <c r="C41" s="40" t="n">
        <v>500</v>
      </c>
      <c r="D41" s="40" t="n">
        <v>0</v>
      </c>
      <c r="E41" s="28" t="n">
        <f aca="false">C41-D41</f>
        <v>500</v>
      </c>
      <c r="F41" s="47"/>
    </row>
    <row r="42" customFormat="false" ht="19.5" hidden="false" customHeight="true" outlineLevel="0" collapsed="false">
      <c r="B42" s="25" t="s">
        <v>91</v>
      </c>
      <c r="C42" s="40" t="n">
        <v>100</v>
      </c>
      <c r="D42" s="40" t="n">
        <v>0</v>
      </c>
      <c r="E42" s="33" t="n">
        <f aca="false">C42-D42</f>
        <v>100</v>
      </c>
      <c r="F42" s="46"/>
    </row>
    <row r="43" customFormat="false" ht="19.5" hidden="false" customHeight="true" outlineLevel="0" collapsed="false">
      <c r="B43" s="22" t="s">
        <v>92</v>
      </c>
      <c r="C43" s="40" t="n">
        <v>200</v>
      </c>
      <c r="D43" s="40" t="n">
        <v>0</v>
      </c>
      <c r="E43" s="28" t="n">
        <f aca="false">C43-D43</f>
        <v>200</v>
      </c>
      <c r="F43" s="47"/>
    </row>
    <row r="44" customFormat="false" ht="21.75" hidden="false" customHeight="true" outlineLevel="0" collapsed="false">
      <c r="B44" s="43" t="s">
        <v>93</v>
      </c>
      <c r="C44" s="44" t="n">
        <f aca="false">SUM(C38:C43)</f>
        <v>1200</v>
      </c>
      <c r="D44" s="44" t="n">
        <f aca="false">SUM(D38:D43)</f>
        <v>0</v>
      </c>
      <c r="E44" s="44" t="n">
        <f aca="false">C44-D44</f>
        <v>1200</v>
      </c>
      <c r="F44" s="45"/>
    </row>
    <row r="45" customFormat="false" ht="9.75" hidden="false" customHeight="true" outlineLevel="0" collapsed="false"/>
    <row r="46" customFormat="false" ht="24" hidden="false" customHeight="true" outlineLevel="0" collapsed="false">
      <c r="B46" s="48" t="s">
        <v>94</v>
      </c>
      <c r="C46" s="49" t="n">
        <f aca="false">C17+C25+C35+C44</f>
        <v>4925</v>
      </c>
      <c r="D46" s="24"/>
      <c r="E46" s="24"/>
      <c r="F46" s="24"/>
    </row>
    <row r="47" customFormat="false" ht="24" hidden="false" customHeight="true" outlineLevel="0" collapsed="false">
      <c r="B47" s="50" t="s">
        <v>62</v>
      </c>
      <c r="C47" s="51" t="n">
        <f aca="false">C9</f>
        <v>5500</v>
      </c>
      <c r="D47" s="24"/>
      <c r="E47" s="24"/>
      <c r="F47" s="24"/>
    </row>
    <row r="48" customFormat="false" ht="24" hidden="false" customHeight="true" outlineLevel="0" collapsed="false">
      <c r="B48" s="30" t="s">
        <v>95</v>
      </c>
      <c r="C48" s="52" t="n">
        <f aca="false">C9-(C17+C25+C35+C44)</f>
        <v>575</v>
      </c>
      <c r="D48" s="53" t="s">
        <v>96</v>
      </c>
      <c r="E48" s="53"/>
      <c r="F48" s="53"/>
    </row>
  </sheetData>
  <mergeCells count="10">
    <mergeCell ref="B1:F1"/>
    <mergeCell ref="B2:F2"/>
    <mergeCell ref="B5:F5"/>
    <mergeCell ref="B11:F11"/>
    <mergeCell ref="B19:F19"/>
    <mergeCell ref="B27:F27"/>
    <mergeCell ref="B37:F37"/>
    <mergeCell ref="D46:F46"/>
    <mergeCell ref="D47:F47"/>
    <mergeCell ref="D48:F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7E22"/>
    <pageSetUpPr fitToPage="false"/>
  </sheetPr>
  <dimension ref="B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5" min="3" style="0" width="20"/>
    <col collapsed="false" customWidth="true" hidden="false" outlineLevel="0" max="6" min="6" style="0" width="2"/>
  </cols>
  <sheetData>
    <row r="1" customFormat="false" ht="39.75" hidden="false" customHeight="true" outlineLevel="0" collapsed="false">
      <c r="B1" s="18" t="s">
        <v>97</v>
      </c>
      <c r="C1" s="18"/>
      <c r="D1" s="18"/>
      <c r="E1" s="18"/>
    </row>
    <row r="2" customFormat="false" ht="3.75" hidden="false" customHeight="true" outlineLevel="0" collapsed="false">
      <c r="B2" s="19"/>
      <c r="C2" s="19"/>
      <c r="D2" s="19"/>
      <c r="E2" s="19"/>
    </row>
    <row r="3" customFormat="false" ht="7.5" hidden="false" customHeight="true" outlineLevel="0" collapsed="false"/>
    <row r="4" customFormat="false" ht="21.75" hidden="false" customHeight="true" outlineLevel="0" collapsed="false">
      <c r="B4" s="37" t="s">
        <v>98</v>
      </c>
      <c r="C4" s="37" t="s">
        <v>99</v>
      </c>
      <c r="D4" s="37" t="s">
        <v>100</v>
      </c>
      <c r="E4" s="37" t="s">
        <v>57</v>
      </c>
    </row>
    <row r="5" customFormat="false" ht="15" hidden="false" customHeight="false" outlineLevel="0" collapsed="false">
      <c r="B5" s="21" t="s">
        <v>101</v>
      </c>
      <c r="C5" s="21"/>
      <c r="D5" s="21"/>
      <c r="E5" s="21"/>
    </row>
    <row r="6" customFormat="false" ht="19.5" hidden="false" customHeight="true" outlineLevel="0" collapsed="false">
      <c r="B6" s="25" t="s">
        <v>102</v>
      </c>
      <c r="C6" s="54" t="n">
        <f aca="false">'💰 Savings Plan'!C8</f>
        <v>12500</v>
      </c>
      <c r="D6" s="40"/>
      <c r="E6" s="27"/>
    </row>
    <row r="8" customFormat="false" ht="15" hidden="false" customHeight="false" outlineLevel="0" collapsed="false">
      <c r="B8" s="21" t="s">
        <v>103</v>
      </c>
      <c r="C8" s="21"/>
      <c r="D8" s="21"/>
      <c r="E8" s="21"/>
    </row>
    <row r="9" customFormat="false" ht="19.5" hidden="false" customHeight="true" outlineLevel="0" collapsed="false">
      <c r="B9" s="22" t="s">
        <v>104</v>
      </c>
      <c r="C9" s="40" t="n">
        <v>1500</v>
      </c>
      <c r="D9" s="40" t="n">
        <v>0</v>
      </c>
      <c r="E9" s="24" t="s">
        <v>105</v>
      </c>
    </row>
    <row r="10" customFormat="false" ht="19.5" hidden="false" customHeight="true" outlineLevel="0" collapsed="false">
      <c r="B10" s="25" t="s">
        <v>106</v>
      </c>
      <c r="C10" s="40" t="n">
        <v>500</v>
      </c>
      <c r="D10" s="40" t="n">
        <v>0</v>
      </c>
      <c r="E10" s="27" t="s">
        <v>107</v>
      </c>
    </row>
    <row r="11" customFormat="false" ht="19.5" hidden="false" customHeight="true" outlineLevel="0" collapsed="false">
      <c r="B11" s="22" t="s">
        <v>108</v>
      </c>
      <c r="C11" s="40" t="n">
        <v>400</v>
      </c>
      <c r="D11" s="40" t="n">
        <v>0</v>
      </c>
      <c r="E11" s="24" t="s">
        <v>109</v>
      </c>
    </row>
    <row r="12" customFormat="false" ht="19.5" hidden="false" customHeight="true" outlineLevel="0" collapsed="false">
      <c r="B12" s="25" t="s">
        <v>110</v>
      </c>
      <c r="C12" s="40" t="n">
        <v>1200</v>
      </c>
      <c r="D12" s="40" t="n">
        <v>0</v>
      </c>
      <c r="E12" s="27" t="s">
        <v>111</v>
      </c>
    </row>
    <row r="13" customFormat="false" ht="19.5" hidden="false" customHeight="true" outlineLevel="0" collapsed="false">
      <c r="B13" s="22" t="s">
        <v>112</v>
      </c>
      <c r="C13" s="40" t="n">
        <v>800</v>
      </c>
      <c r="D13" s="40" t="n">
        <v>0</v>
      </c>
      <c r="E13" s="24" t="s">
        <v>113</v>
      </c>
    </row>
    <row r="14" customFormat="false" ht="19.5" hidden="false" customHeight="true" outlineLevel="0" collapsed="false">
      <c r="B14" s="25" t="s">
        <v>114</v>
      </c>
      <c r="C14" s="40" t="n">
        <v>300</v>
      </c>
      <c r="D14" s="40" t="n">
        <v>0</v>
      </c>
      <c r="E14" s="27" t="s">
        <v>115</v>
      </c>
    </row>
    <row r="15" customFormat="false" ht="19.5" hidden="false" customHeight="true" outlineLevel="0" collapsed="false">
      <c r="B15" s="22" t="s">
        <v>116</v>
      </c>
      <c r="C15" s="40" t="n">
        <v>300</v>
      </c>
      <c r="D15" s="40" t="n">
        <v>0</v>
      </c>
      <c r="E15" s="24" t="s">
        <v>117</v>
      </c>
    </row>
    <row r="16" customFormat="false" ht="19.5" hidden="false" customHeight="true" outlineLevel="0" collapsed="false">
      <c r="B16" s="25" t="s">
        <v>118</v>
      </c>
      <c r="C16" s="40" t="n">
        <v>1200</v>
      </c>
      <c r="D16" s="40" t="n">
        <v>0</v>
      </c>
      <c r="E16" s="27" t="s">
        <v>119</v>
      </c>
    </row>
    <row r="17" customFormat="false" ht="19.5" hidden="false" customHeight="true" outlineLevel="0" collapsed="false">
      <c r="B17" s="22" t="s">
        <v>120</v>
      </c>
      <c r="C17" s="40" t="n">
        <v>1500</v>
      </c>
      <c r="D17" s="40" t="n">
        <v>0</v>
      </c>
      <c r="E17" s="24" t="s">
        <v>121</v>
      </c>
    </row>
    <row r="18" customFormat="false" ht="19.5" hidden="false" customHeight="true" outlineLevel="0" collapsed="false">
      <c r="B18" s="25" t="s">
        <v>122</v>
      </c>
      <c r="C18" s="40" t="n">
        <v>500</v>
      </c>
      <c r="D18" s="40" t="n">
        <v>0</v>
      </c>
      <c r="E18" s="27" t="s">
        <v>123</v>
      </c>
    </row>
    <row r="19" customFormat="false" ht="19.5" hidden="false" customHeight="true" outlineLevel="0" collapsed="false">
      <c r="B19" s="22" t="s">
        <v>124</v>
      </c>
      <c r="C19" s="40" t="n">
        <v>200</v>
      </c>
      <c r="D19" s="40" t="n">
        <v>0</v>
      </c>
      <c r="E19" s="24" t="s">
        <v>125</v>
      </c>
    </row>
    <row r="20" customFormat="false" ht="19.5" hidden="false" customHeight="true" outlineLevel="0" collapsed="false">
      <c r="B20" s="25" t="s">
        <v>126</v>
      </c>
      <c r="C20" s="40" t="n">
        <v>0</v>
      </c>
      <c r="D20" s="40" t="n">
        <v>0</v>
      </c>
      <c r="E20" s="27"/>
    </row>
    <row r="21" customFormat="false" ht="21.75" hidden="false" customHeight="true" outlineLevel="0" collapsed="false">
      <c r="B21" s="43" t="s">
        <v>127</v>
      </c>
      <c r="C21" s="44" t="n">
        <f aca="false">SUM(C9:C20)</f>
        <v>8400</v>
      </c>
      <c r="D21" s="44" t="n">
        <f aca="false">SUM(D9:D20)</f>
        <v>0</v>
      </c>
      <c r="E21" s="45"/>
    </row>
    <row r="23" customFormat="false" ht="15" hidden="false" customHeight="false" outlineLevel="0" collapsed="false">
      <c r="B23" s="21" t="s">
        <v>128</v>
      </c>
      <c r="C23" s="21"/>
      <c r="D23" s="21"/>
      <c r="E23" s="21"/>
    </row>
    <row r="24" customFormat="false" ht="19.5" hidden="false" customHeight="true" outlineLevel="0" collapsed="false">
      <c r="B24" s="25" t="s">
        <v>129</v>
      </c>
      <c r="C24" s="40" t="n">
        <v>1500</v>
      </c>
      <c r="D24" s="40" t="n">
        <v>0</v>
      </c>
      <c r="E24" s="27"/>
    </row>
    <row r="25" customFormat="false" ht="19.5" hidden="false" customHeight="true" outlineLevel="0" collapsed="false">
      <c r="B25" s="22" t="s">
        <v>130</v>
      </c>
      <c r="C25" s="40" t="n">
        <v>2000</v>
      </c>
      <c r="D25" s="40" t="n">
        <v>0</v>
      </c>
      <c r="E25" s="24"/>
    </row>
    <row r="26" customFormat="false" ht="19.5" hidden="false" customHeight="true" outlineLevel="0" collapsed="false">
      <c r="B26" s="25" t="s">
        <v>131</v>
      </c>
      <c r="C26" s="40" t="n">
        <v>1000</v>
      </c>
      <c r="D26" s="40" t="n">
        <v>0</v>
      </c>
      <c r="E26" s="27"/>
    </row>
    <row r="27" customFormat="false" ht="19.5" hidden="false" customHeight="true" outlineLevel="0" collapsed="false">
      <c r="B27" s="22" t="s">
        <v>132</v>
      </c>
      <c r="C27" s="40" t="n">
        <v>500</v>
      </c>
      <c r="D27" s="40" t="n">
        <v>0</v>
      </c>
      <c r="E27" s="24"/>
    </row>
    <row r="28" customFormat="false" ht="19.5" hidden="false" customHeight="true" outlineLevel="0" collapsed="false">
      <c r="B28" s="25" t="s">
        <v>133</v>
      </c>
      <c r="C28" s="40" t="n">
        <v>0</v>
      </c>
      <c r="D28" s="40" t="n">
        <v>0</v>
      </c>
      <c r="E28" s="27"/>
    </row>
    <row r="29" customFormat="false" ht="21.75" hidden="false" customHeight="true" outlineLevel="0" collapsed="false">
      <c r="B29" s="43" t="s">
        <v>134</v>
      </c>
      <c r="C29" s="44" t="n">
        <f aca="false">SUM(C24:C28)</f>
        <v>5000</v>
      </c>
      <c r="D29" s="44" t="n">
        <f aca="false">SUM(D24:D28)</f>
        <v>0</v>
      </c>
      <c r="E29" s="45"/>
    </row>
    <row r="31" customFormat="false" ht="25.5" hidden="false" customHeight="true" outlineLevel="0" collapsed="false">
      <c r="B31" s="55" t="s">
        <v>135</v>
      </c>
      <c r="C31" s="56" t="n">
        <f aca="false">C6+C21+C29</f>
        <v>25900</v>
      </c>
      <c r="D31" s="56" t="n">
        <f aca="false">D6+D21+D29</f>
        <v>0</v>
      </c>
      <c r="E31" s="57"/>
    </row>
  </sheetData>
  <mergeCells count="5">
    <mergeCell ref="B1:E1"/>
    <mergeCell ref="B2:E2"/>
    <mergeCell ref="B5:E5"/>
    <mergeCell ref="B8:E8"/>
    <mergeCell ref="B23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B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5" min="3" style="0" width="20"/>
    <col collapsed="false" customWidth="true" hidden="false" outlineLevel="0" max="6" min="6" style="0" width="2"/>
  </cols>
  <sheetData>
    <row r="1" customFormat="false" ht="39.75" hidden="false" customHeight="true" outlineLevel="0" collapsed="false">
      <c r="B1" s="18" t="s">
        <v>136</v>
      </c>
      <c r="C1" s="18"/>
      <c r="D1" s="18"/>
      <c r="E1" s="18"/>
    </row>
    <row r="2" customFormat="false" ht="3.75" hidden="false" customHeight="true" outlineLevel="0" collapsed="false">
      <c r="B2" s="19"/>
      <c r="C2" s="19"/>
      <c r="D2" s="19"/>
      <c r="E2" s="19"/>
    </row>
    <row r="3" customFormat="false" ht="7.5" hidden="false" customHeight="true" outlineLevel="0" collapsed="false"/>
    <row r="4" customFormat="false" ht="21.75" hidden="false" customHeight="true" outlineLevel="0" collapsed="false">
      <c r="B4" s="37" t="s">
        <v>137</v>
      </c>
      <c r="C4" s="37" t="s">
        <v>138</v>
      </c>
      <c r="D4" s="37" t="s">
        <v>139</v>
      </c>
    </row>
    <row r="5" customFormat="false" ht="15" hidden="false" customHeight="false" outlineLevel="0" collapsed="false">
      <c r="B5" s="21" t="s">
        <v>140</v>
      </c>
      <c r="C5" s="21"/>
      <c r="D5" s="21"/>
    </row>
    <row r="6" customFormat="false" ht="19.5" hidden="false" customHeight="true" outlineLevel="0" collapsed="false">
      <c r="B6" s="25" t="s">
        <v>141</v>
      </c>
      <c r="C6" s="23" t="n">
        <v>250000</v>
      </c>
      <c r="D6" s="27" t="s">
        <v>142</v>
      </c>
    </row>
    <row r="7" customFormat="false" ht="19.5" hidden="false" customHeight="true" outlineLevel="0" collapsed="false">
      <c r="B7" s="22" t="s">
        <v>27</v>
      </c>
      <c r="C7" s="28" t="n">
        <f aca="false">'💰 Savings Plan'!C8</f>
        <v>12500</v>
      </c>
      <c r="D7" s="24" t="s">
        <v>143</v>
      </c>
    </row>
    <row r="8" customFormat="false" ht="19.5" hidden="false" customHeight="true" outlineLevel="0" collapsed="false">
      <c r="B8" s="25" t="s">
        <v>144</v>
      </c>
      <c r="C8" s="33" t="n">
        <f aca="false">C6-C7</f>
        <v>237500</v>
      </c>
      <c r="D8" s="27" t="s">
        <v>145</v>
      </c>
    </row>
    <row r="9" customFormat="false" ht="19.5" hidden="false" customHeight="true" outlineLevel="0" collapsed="false">
      <c r="B9" s="22" t="s">
        <v>146</v>
      </c>
      <c r="C9" s="26" t="n">
        <v>0.065</v>
      </c>
      <c r="D9" s="24" t="s">
        <v>147</v>
      </c>
    </row>
    <row r="10" customFormat="false" ht="19.5" hidden="false" customHeight="true" outlineLevel="0" collapsed="false">
      <c r="B10" s="25" t="s">
        <v>148</v>
      </c>
      <c r="C10" s="29" t="n">
        <v>30</v>
      </c>
      <c r="D10" s="27" t="s">
        <v>149</v>
      </c>
    </row>
    <row r="11" customFormat="false" ht="19.5" hidden="false" customHeight="true" outlineLevel="0" collapsed="false">
      <c r="B11" s="58" t="s">
        <v>150</v>
      </c>
      <c r="C11" s="59" t="n">
        <f aca="false">IF(C9&gt;0,ROUND((C8*(C9/12))/(1-(1+(C9/12))^(-C10*12)),2),0)</f>
        <v>1501.16</v>
      </c>
      <c r="D11" s="60" t="s">
        <v>151</v>
      </c>
    </row>
    <row r="12" customFormat="false" ht="7.5" hidden="false" customHeight="true" outlineLevel="0" collapsed="false"/>
    <row r="13" customFormat="false" ht="15" hidden="false" customHeight="false" outlineLevel="0" collapsed="false">
      <c r="B13" s="21" t="s">
        <v>152</v>
      </c>
      <c r="C13" s="21"/>
      <c r="D13" s="21"/>
    </row>
    <row r="14" customFormat="false" ht="19.5" hidden="false" customHeight="true" outlineLevel="0" collapsed="false">
      <c r="B14" s="25" t="s">
        <v>153</v>
      </c>
      <c r="C14" s="33" t="n">
        <f aca="false">C11</f>
        <v>1501.16</v>
      </c>
      <c r="D14" s="27" t="s">
        <v>154</v>
      </c>
    </row>
    <row r="15" customFormat="false" ht="19.5" hidden="false" customHeight="true" outlineLevel="0" collapsed="false">
      <c r="B15" s="22" t="s">
        <v>155</v>
      </c>
      <c r="C15" s="40" t="n">
        <v>300</v>
      </c>
      <c r="D15" s="24" t="s">
        <v>156</v>
      </c>
    </row>
    <row r="16" customFormat="false" ht="19.5" hidden="false" customHeight="true" outlineLevel="0" collapsed="false">
      <c r="B16" s="25" t="s">
        <v>157</v>
      </c>
      <c r="C16" s="40" t="n">
        <v>100</v>
      </c>
      <c r="D16" s="27" t="s">
        <v>158</v>
      </c>
    </row>
    <row r="17" customFormat="false" ht="19.5" hidden="false" customHeight="true" outlineLevel="0" collapsed="false">
      <c r="B17" s="22" t="s">
        <v>159</v>
      </c>
      <c r="C17" s="28" t="n">
        <f aca="false">IF('💰 Savings Plan'!C7&lt;0.2,ROUND(C8*0.0075/12,2),0)</f>
        <v>148.44</v>
      </c>
      <c r="D17" s="24" t="s">
        <v>160</v>
      </c>
    </row>
    <row r="18" customFormat="false" ht="19.5" hidden="false" customHeight="true" outlineLevel="0" collapsed="false">
      <c r="B18" s="25" t="s">
        <v>161</v>
      </c>
      <c r="C18" s="40" t="n">
        <v>0</v>
      </c>
      <c r="D18" s="27" t="s">
        <v>162</v>
      </c>
    </row>
    <row r="19" customFormat="false" ht="19.5" hidden="false" customHeight="true" outlineLevel="0" collapsed="false">
      <c r="B19" s="22" t="s">
        <v>163</v>
      </c>
      <c r="C19" s="40" t="n">
        <v>0</v>
      </c>
      <c r="D19" s="24" t="s">
        <v>164</v>
      </c>
    </row>
    <row r="20" customFormat="false" ht="19.5" hidden="false" customHeight="true" outlineLevel="0" collapsed="false">
      <c r="B20" s="25" t="s">
        <v>165</v>
      </c>
      <c r="C20" s="40" t="n">
        <v>200</v>
      </c>
      <c r="D20" s="27" t="s">
        <v>166</v>
      </c>
    </row>
    <row r="21" customFormat="false" ht="19.5" hidden="false" customHeight="true" outlineLevel="0" collapsed="false">
      <c r="B21" s="22" t="s">
        <v>167</v>
      </c>
      <c r="C21" s="40" t="n">
        <v>80</v>
      </c>
      <c r="D21" s="24"/>
    </row>
    <row r="22" customFormat="false" ht="19.5" hidden="false" customHeight="true" outlineLevel="0" collapsed="false">
      <c r="B22" s="25" t="s">
        <v>168</v>
      </c>
      <c r="C22" s="33" t="n">
        <f aca="false">ROUND(C6*0.01/12,2)</f>
        <v>208.33</v>
      </c>
      <c r="D22" s="27" t="s">
        <v>169</v>
      </c>
    </row>
    <row r="23" customFormat="false" ht="19.5" hidden="false" customHeight="true" outlineLevel="0" collapsed="false">
      <c r="B23" s="22" t="s">
        <v>170</v>
      </c>
      <c r="C23" s="40" t="n">
        <v>0</v>
      </c>
      <c r="D23" s="24"/>
    </row>
    <row r="25" customFormat="false" ht="25.5" hidden="false" customHeight="true" outlineLevel="0" collapsed="false">
      <c r="B25" s="55" t="s">
        <v>171</v>
      </c>
      <c r="C25" s="56" t="n">
        <f aca="false">SUM(C14:C23)</f>
        <v>2537.93</v>
      </c>
      <c r="D25" s="61" t="s">
        <v>172</v>
      </c>
    </row>
    <row r="27" customFormat="false" ht="21.75" hidden="false" customHeight="true" outlineLevel="0" collapsed="false">
      <c r="B27" s="36" t="s">
        <v>173</v>
      </c>
      <c r="C27" s="36"/>
      <c r="D27" s="36"/>
      <c r="E27" s="36"/>
    </row>
  </sheetData>
  <mergeCells count="5">
    <mergeCell ref="B1:E1"/>
    <mergeCell ref="B2:E2"/>
    <mergeCell ref="B5:D5"/>
    <mergeCell ref="B13:D13"/>
    <mergeCell ref="B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44AD"/>
    <pageSetUpPr fitToPage="false"/>
  </sheetPr>
  <dimension ref="B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5" min="3" style="0" width="20"/>
    <col collapsed="false" customWidth="true" hidden="false" outlineLevel="0" max="6" min="6" style="0" width="2"/>
  </cols>
  <sheetData>
    <row r="1" customFormat="false" ht="39.75" hidden="false" customHeight="true" outlineLevel="0" collapsed="false">
      <c r="B1" s="18" t="s">
        <v>174</v>
      </c>
      <c r="C1" s="18"/>
      <c r="D1" s="18"/>
      <c r="E1" s="18"/>
    </row>
    <row r="2" customFormat="false" ht="3.75" hidden="false" customHeight="true" outlineLevel="0" collapsed="false">
      <c r="B2" s="19"/>
      <c r="C2" s="19"/>
      <c r="D2" s="19"/>
      <c r="E2" s="19"/>
    </row>
    <row r="3" customFormat="false" ht="7.5" hidden="false" customHeight="true" outlineLevel="0" collapsed="false"/>
    <row r="4" customFormat="false" ht="15" hidden="false" customHeight="false" outlineLevel="0" collapsed="false">
      <c r="B4" s="21" t="s">
        <v>175</v>
      </c>
      <c r="C4" s="21"/>
      <c r="D4" s="21"/>
      <c r="E4" s="21"/>
    </row>
    <row r="5" customFormat="false" ht="19.5" hidden="false" customHeight="true" outlineLevel="0" collapsed="false">
      <c r="B5" s="25" t="s">
        <v>176</v>
      </c>
      <c r="C5" s="23" t="n">
        <v>7000</v>
      </c>
      <c r="D5" s="27" t="s">
        <v>177</v>
      </c>
    </row>
    <row r="6" customFormat="false" ht="19.5" hidden="false" customHeight="true" outlineLevel="0" collapsed="false">
      <c r="B6" s="22" t="s">
        <v>178</v>
      </c>
      <c r="C6" s="23" t="n">
        <v>2000</v>
      </c>
      <c r="D6" s="24" t="s">
        <v>125</v>
      </c>
    </row>
    <row r="7" customFormat="false" ht="19.5" hidden="false" customHeight="true" outlineLevel="0" collapsed="false">
      <c r="B7" s="62" t="s">
        <v>179</v>
      </c>
      <c r="C7" s="63" t="n">
        <f aca="false">C5+C6</f>
        <v>9000</v>
      </c>
      <c r="D7" s="27" t="s">
        <v>180</v>
      </c>
    </row>
    <row r="8" customFormat="false" ht="7.5" hidden="false" customHeight="true" outlineLevel="0" collapsed="false"/>
    <row r="9" customFormat="false" ht="15" hidden="false" customHeight="false" outlineLevel="0" collapsed="false">
      <c r="B9" s="21" t="s">
        <v>181</v>
      </c>
      <c r="C9" s="21"/>
      <c r="D9" s="21"/>
      <c r="E9" s="21"/>
    </row>
    <row r="10" customFormat="false" ht="19.5" hidden="false" customHeight="true" outlineLevel="0" collapsed="false">
      <c r="B10" s="25" t="s">
        <v>182</v>
      </c>
      <c r="C10" s="40" t="n">
        <v>350</v>
      </c>
      <c r="D10" s="27"/>
    </row>
    <row r="11" customFormat="false" ht="19.5" hidden="false" customHeight="true" outlineLevel="0" collapsed="false">
      <c r="B11" s="22" t="s">
        <v>183</v>
      </c>
      <c r="C11" s="40" t="n">
        <v>250</v>
      </c>
      <c r="D11" s="24"/>
    </row>
    <row r="12" customFormat="false" ht="19.5" hidden="false" customHeight="true" outlineLevel="0" collapsed="false">
      <c r="B12" s="25" t="s">
        <v>184</v>
      </c>
      <c r="C12" s="40" t="n">
        <v>150</v>
      </c>
      <c r="D12" s="27" t="s">
        <v>185</v>
      </c>
    </row>
    <row r="13" customFormat="false" ht="19.5" hidden="false" customHeight="true" outlineLevel="0" collapsed="false">
      <c r="B13" s="22" t="s">
        <v>186</v>
      </c>
      <c r="C13" s="40" t="n">
        <v>0</v>
      </c>
      <c r="D13" s="24" t="s">
        <v>187</v>
      </c>
    </row>
    <row r="14" customFormat="false" ht="19.5" hidden="false" customHeight="true" outlineLevel="0" collapsed="false">
      <c r="B14" s="62" t="s">
        <v>188</v>
      </c>
      <c r="C14" s="63" t="n">
        <f aca="false">SUM(C10:C13)</f>
        <v>750</v>
      </c>
      <c r="D14" s="27" t="s">
        <v>28</v>
      </c>
    </row>
    <row r="15" customFormat="false" ht="7.5" hidden="false" customHeight="true" outlineLevel="0" collapsed="false"/>
    <row r="16" customFormat="false" ht="15" hidden="false" customHeight="false" outlineLevel="0" collapsed="false">
      <c r="B16" s="21" t="s">
        <v>189</v>
      </c>
      <c r="C16" s="21"/>
      <c r="D16" s="21"/>
      <c r="E16" s="21"/>
    </row>
    <row r="17" customFormat="false" ht="21.75" hidden="false" customHeight="true" outlineLevel="0" collapsed="false">
      <c r="B17" s="25" t="s">
        <v>190</v>
      </c>
      <c r="C17" s="33" t="n">
        <f aca="false">ROUND(C7*0.28,2)</f>
        <v>2520</v>
      </c>
      <c r="D17" s="27" t="s">
        <v>191</v>
      </c>
    </row>
    <row r="18" customFormat="false" ht="21.75" hidden="false" customHeight="true" outlineLevel="0" collapsed="false">
      <c r="B18" s="22" t="s">
        <v>192</v>
      </c>
      <c r="C18" s="28" t="n">
        <f aca="false">ROUND(C7*0.43,2)</f>
        <v>3870</v>
      </c>
      <c r="D18" s="24" t="s">
        <v>193</v>
      </c>
    </row>
    <row r="19" customFormat="false" ht="21.75" hidden="false" customHeight="true" outlineLevel="0" collapsed="false">
      <c r="B19" s="25" t="s">
        <v>194</v>
      </c>
      <c r="C19" s="33" t="n">
        <f aca="false">ROUND(C7*0.43-C14,2)</f>
        <v>3120</v>
      </c>
      <c r="D19" s="27" t="s">
        <v>195</v>
      </c>
    </row>
    <row r="20" customFormat="false" ht="21.75" hidden="false" customHeight="true" outlineLevel="0" collapsed="false">
      <c r="B20" s="58" t="s">
        <v>196</v>
      </c>
      <c r="C20" s="64" t="n">
        <f aca="false">MIN(C17,C19)</f>
        <v>2520</v>
      </c>
      <c r="D20" s="60" t="s">
        <v>197</v>
      </c>
    </row>
    <row r="21" customFormat="false" ht="21.75" hidden="false" customHeight="true" outlineLevel="0" collapsed="false">
      <c r="B21" s="25" t="s">
        <v>198</v>
      </c>
      <c r="C21" s="35" t="n">
        <f aca="false">(C14+'🏡 Monthly Costs'!C25)/C7</f>
        <v>0.365325555555556</v>
      </c>
      <c r="D21" s="27" t="s">
        <v>199</v>
      </c>
    </row>
    <row r="22" customFormat="false" ht="21.75" hidden="false" customHeight="true" outlineLevel="0" collapsed="false">
      <c r="B22" s="22" t="s">
        <v>200</v>
      </c>
      <c r="C22" s="65" t="n">
        <f aca="false">'🏡 Monthly Costs'!C25/C7</f>
        <v>0.281992222222222</v>
      </c>
      <c r="D22" s="24" t="s">
        <v>201</v>
      </c>
    </row>
    <row r="23" customFormat="false" ht="21.75" hidden="false" customHeight="true" outlineLevel="0" collapsed="false">
      <c r="B23" s="58" t="s">
        <v>202</v>
      </c>
      <c r="C23" s="64" t="n">
        <f aca="false">IF(C20&gt;0,ROUND((C20/((0.065/12)/(1-(1+0.065/12)^(-360))))+('💰 Savings Plan'!C8),0),0)</f>
        <v>411191</v>
      </c>
      <c r="D23" s="60" t="s">
        <v>203</v>
      </c>
    </row>
    <row r="25" customFormat="false" ht="7.5" hidden="false" customHeight="true" outlineLevel="0" collapsed="false"/>
    <row r="26" customFormat="false" ht="21.75" hidden="false" customHeight="true" outlineLevel="0" collapsed="false">
      <c r="B26" s="66" t="s">
        <v>204</v>
      </c>
      <c r="C26" s="66"/>
      <c r="D26" s="66"/>
      <c r="E26" s="66"/>
    </row>
  </sheetData>
  <mergeCells count="6">
    <mergeCell ref="B1:E1"/>
    <mergeCell ref="B2:E2"/>
    <mergeCell ref="B4:E4"/>
    <mergeCell ref="B9:E9"/>
    <mergeCell ref="B16:E16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4C3C"/>
    <pageSetUpPr fitToPage="false"/>
  </sheetPr>
  <dimension ref="B1:F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36"/>
    <col collapsed="false" customWidth="true" hidden="false" outlineLevel="0" max="5" min="4" style="0" width="20"/>
    <col collapsed="false" customWidth="true" hidden="false" outlineLevel="0" max="6" min="6" style="0" width="2"/>
  </cols>
  <sheetData>
    <row r="1" customFormat="false" ht="39.75" hidden="false" customHeight="true" outlineLevel="0" collapsed="false">
      <c r="B1" s="18" t="s">
        <v>205</v>
      </c>
      <c r="C1" s="18"/>
      <c r="D1" s="18"/>
      <c r="E1" s="18"/>
      <c r="F1" s="18"/>
    </row>
    <row r="2" customFormat="false" ht="3.75" hidden="false" customHeight="true" outlineLevel="0" collapsed="false">
      <c r="B2" s="19"/>
      <c r="C2" s="19"/>
      <c r="D2" s="19"/>
      <c r="E2" s="19"/>
      <c r="F2" s="19"/>
    </row>
    <row r="3" customFormat="false" ht="7.5" hidden="false" customHeight="true" outlineLevel="0" collapsed="false"/>
    <row r="4" customFormat="false" ht="21.75" hidden="false" customHeight="true" outlineLevel="0" collapsed="false">
      <c r="B4" s="37" t="s">
        <v>206</v>
      </c>
      <c r="C4" s="37" t="s">
        <v>207</v>
      </c>
      <c r="D4" s="37" t="s">
        <v>208</v>
      </c>
      <c r="E4" s="37" t="s">
        <v>209</v>
      </c>
    </row>
    <row r="5" customFormat="false" ht="21.75" hidden="false" customHeight="true" outlineLevel="0" collapsed="false">
      <c r="B5" s="67" t="s">
        <v>210</v>
      </c>
      <c r="C5" s="67"/>
      <c r="D5" s="67"/>
      <c r="E5" s="67"/>
      <c r="F5" s="67"/>
    </row>
    <row r="6" customFormat="false" ht="19.5" hidden="false" customHeight="true" outlineLevel="0" collapsed="false">
      <c r="B6" s="68" t="s">
        <v>211</v>
      </c>
      <c r="C6" s="69" t="s">
        <v>212</v>
      </c>
      <c r="D6" s="70"/>
      <c r="E6" s="71"/>
    </row>
    <row r="7" customFormat="false" ht="19.5" hidden="false" customHeight="true" outlineLevel="0" collapsed="false">
      <c r="B7" s="72" t="s">
        <v>211</v>
      </c>
      <c r="C7" s="73" t="s">
        <v>213</v>
      </c>
      <c r="D7" s="70"/>
      <c r="E7" s="74"/>
    </row>
    <row r="8" customFormat="false" ht="19.5" hidden="false" customHeight="true" outlineLevel="0" collapsed="false">
      <c r="B8" s="68" t="s">
        <v>211</v>
      </c>
      <c r="C8" s="69" t="s">
        <v>214</v>
      </c>
      <c r="D8" s="70"/>
      <c r="E8" s="71"/>
    </row>
    <row r="9" customFormat="false" ht="19.5" hidden="false" customHeight="true" outlineLevel="0" collapsed="false">
      <c r="B9" s="72" t="s">
        <v>211</v>
      </c>
      <c r="C9" s="73" t="s">
        <v>215</v>
      </c>
      <c r="D9" s="70"/>
      <c r="E9" s="74"/>
    </row>
    <row r="10" customFormat="false" ht="19.5" hidden="false" customHeight="true" outlineLevel="0" collapsed="false">
      <c r="B10" s="68" t="s">
        <v>211</v>
      </c>
      <c r="C10" s="69" t="s">
        <v>216</v>
      </c>
      <c r="D10" s="70"/>
      <c r="E10" s="71"/>
    </row>
    <row r="11" customFormat="false" ht="19.5" hidden="false" customHeight="true" outlineLevel="0" collapsed="false">
      <c r="B11" s="72" t="s">
        <v>211</v>
      </c>
      <c r="C11" s="73" t="s">
        <v>217</v>
      </c>
      <c r="D11" s="70"/>
      <c r="E11" s="74"/>
    </row>
    <row r="12" customFormat="false" ht="19.5" hidden="false" customHeight="true" outlineLevel="0" collapsed="false">
      <c r="B12" s="68" t="s">
        <v>211</v>
      </c>
      <c r="C12" s="69" t="s">
        <v>218</v>
      </c>
      <c r="D12" s="70"/>
      <c r="E12" s="71"/>
    </row>
    <row r="13" customFormat="false" ht="19.5" hidden="false" customHeight="true" outlineLevel="0" collapsed="false">
      <c r="B13" s="72" t="s">
        <v>211</v>
      </c>
      <c r="C13" s="73" t="s">
        <v>219</v>
      </c>
      <c r="D13" s="70"/>
      <c r="E13" s="74"/>
    </row>
    <row r="15" customFormat="false" ht="21.75" hidden="false" customHeight="true" outlineLevel="0" collapsed="false">
      <c r="B15" s="67" t="s">
        <v>220</v>
      </c>
      <c r="C15" s="67"/>
      <c r="D15" s="67"/>
      <c r="E15" s="67"/>
      <c r="F15" s="67"/>
    </row>
    <row r="16" customFormat="false" ht="19.5" hidden="false" customHeight="true" outlineLevel="0" collapsed="false">
      <c r="B16" s="68" t="s">
        <v>211</v>
      </c>
      <c r="C16" s="69" t="s">
        <v>221</v>
      </c>
      <c r="D16" s="70"/>
      <c r="E16" s="71"/>
    </row>
    <row r="17" customFormat="false" ht="19.5" hidden="false" customHeight="true" outlineLevel="0" collapsed="false">
      <c r="B17" s="72" t="s">
        <v>211</v>
      </c>
      <c r="C17" s="73" t="s">
        <v>222</v>
      </c>
      <c r="D17" s="70"/>
      <c r="E17" s="74"/>
    </row>
    <row r="18" customFormat="false" ht="19.5" hidden="false" customHeight="true" outlineLevel="0" collapsed="false">
      <c r="B18" s="68" t="s">
        <v>211</v>
      </c>
      <c r="C18" s="69" t="s">
        <v>223</v>
      </c>
      <c r="D18" s="70"/>
      <c r="E18" s="71"/>
    </row>
    <row r="19" customFormat="false" ht="19.5" hidden="false" customHeight="true" outlineLevel="0" collapsed="false">
      <c r="B19" s="72" t="s">
        <v>211</v>
      </c>
      <c r="C19" s="73" t="s">
        <v>224</v>
      </c>
      <c r="D19" s="70"/>
      <c r="E19" s="74"/>
    </row>
    <row r="20" customFormat="false" ht="19.5" hidden="false" customHeight="true" outlineLevel="0" collapsed="false">
      <c r="B20" s="68" t="s">
        <v>211</v>
      </c>
      <c r="C20" s="69" t="s">
        <v>225</v>
      </c>
      <c r="D20" s="70"/>
      <c r="E20" s="71"/>
    </row>
    <row r="21" customFormat="false" ht="19.5" hidden="false" customHeight="true" outlineLevel="0" collapsed="false">
      <c r="B21" s="72" t="s">
        <v>211</v>
      </c>
      <c r="C21" s="73" t="s">
        <v>226</v>
      </c>
      <c r="D21" s="70"/>
      <c r="E21" s="74"/>
    </row>
    <row r="22" customFormat="false" ht="19.5" hidden="false" customHeight="true" outlineLevel="0" collapsed="false">
      <c r="B22" s="68" t="s">
        <v>211</v>
      </c>
      <c r="C22" s="69" t="s">
        <v>227</v>
      </c>
      <c r="D22" s="70"/>
      <c r="E22" s="71"/>
    </row>
    <row r="23" customFormat="false" ht="19.5" hidden="false" customHeight="true" outlineLevel="0" collapsed="false">
      <c r="B23" s="72" t="s">
        <v>211</v>
      </c>
      <c r="C23" s="73" t="s">
        <v>228</v>
      </c>
      <c r="D23" s="70"/>
      <c r="E23" s="74"/>
    </row>
    <row r="25" customFormat="false" ht="21.75" hidden="false" customHeight="true" outlineLevel="0" collapsed="false">
      <c r="B25" s="67" t="s">
        <v>229</v>
      </c>
      <c r="C25" s="67"/>
      <c r="D25" s="67"/>
      <c r="E25" s="67"/>
      <c r="F25" s="67"/>
    </row>
    <row r="26" customFormat="false" ht="19.5" hidden="false" customHeight="true" outlineLevel="0" collapsed="false">
      <c r="B26" s="68" t="s">
        <v>211</v>
      </c>
      <c r="C26" s="69" t="s">
        <v>230</v>
      </c>
      <c r="D26" s="70"/>
      <c r="E26" s="71"/>
    </row>
    <row r="27" customFormat="false" ht="19.5" hidden="false" customHeight="true" outlineLevel="0" collapsed="false">
      <c r="B27" s="72" t="s">
        <v>211</v>
      </c>
      <c r="C27" s="73" t="s">
        <v>231</v>
      </c>
      <c r="D27" s="70"/>
      <c r="E27" s="74"/>
    </row>
    <row r="28" customFormat="false" ht="19.5" hidden="false" customHeight="true" outlineLevel="0" collapsed="false">
      <c r="B28" s="68" t="s">
        <v>211</v>
      </c>
      <c r="C28" s="69" t="s">
        <v>232</v>
      </c>
      <c r="D28" s="70"/>
      <c r="E28" s="71"/>
    </row>
    <row r="29" customFormat="false" ht="19.5" hidden="false" customHeight="true" outlineLevel="0" collapsed="false">
      <c r="B29" s="72" t="s">
        <v>211</v>
      </c>
      <c r="C29" s="73" t="s">
        <v>233</v>
      </c>
      <c r="D29" s="70"/>
      <c r="E29" s="74"/>
    </row>
    <row r="30" customFormat="false" ht="19.5" hidden="false" customHeight="true" outlineLevel="0" collapsed="false">
      <c r="B30" s="68" t="s">
        <v>211</v>
      </c>
      <c r="C30" s="69" t="s">
        <v>234</v>
      </c>
      <c r="D30" s="70"/>
      <c r="E30" s="71"/>
    </row>
    <row r="31" customFormat="false" ht="19.5" hidden="false" customHeight="true" outlineLevel="0" collapsed="false">
      <c r="B31" s="72" t="s">
        <v>211</v>
      </c>
      <c r="C31" s="73" t="s">
        <v>235</v>
      </c>
      <c r="D31" s="70"/>
      <c r="E31" s="74"/>
    </row>
    <row r="32" customFormat="false" ht="19.5" hidden="false" customHeight="true" outlineLevel="0" collapsed="false">
      <c r="B32" s="68" t="s">
        <v>211</v>
      </c>
      <c r="C32" s="69" t="s">
        <v>236</v>
      </c>
      <c r="D32" s="70"/>
      <c r="E32" s="71"/>
    </row>
    <row r="34" customFormat="false" ht="21.75" hidden="false" customHeight="true" outlineLevel="0" collapsed="false">
      <c r="B34" s="67" t="s">
        <v>237</v>
      </c>
      <c r="C34" s="67"/>
      <c r="D34" s="67"/>
      <c r="E34" s="67"/>
      <c r="F34" s="67"/>
    </row>
    <row r="35" customFormat="false" ht="19.5" hidden="false" customHeight="true" outlineLevel="0" collapsed="false">
      <c r="B35" s="68" t="s">
        <v>211</v>
      </c>
      <c r="C35" s="69" t="s">
        <v>238</v>
      </c>
      <c r="D35" s="70"/>
      <c r="E35" s="71"/>
    </row>
    <row r="36" customFormat="false" ht="19.5" hidden="false" customHeight="true" outlineLevel="0" collapsed="false">
      <c r="B36" s="72" t="s">
        <v>211</v>
      </c>
      <c r="C36" s="73" t="s">
        <v>239</v>
      </c>
      <c r="D36" s="70"/>
      <c r="E36" s="74"/>
    </row>
    <row r="37" customFormat="false" ht="19.5" hidden="false" customHeight="true" outlineLevel="0" collapsed="false">
      <c r="B37" s="68" t="s">
        <v>211</v>
      </c>
      <c r="C37" s="69" t="s">
        <v>240</v>
      </c>
      <c r="D37" s="70"/>
      <c r="E37" s="71"/>
    </row>
    <row r="38" customFormat="false" ht="19.5" hidden="false" customHeight="true" outlineLevel="0" collapsed="false">
      <c r="B38" s="72" t="s">
        <v>211</v>
      </c>
      <c r="C38" s="73" t="s">
        <v>241</v>
      </c>
      <c r="D38" s="70"/>
      <c r="E38" s="74"/>
    </row>
    <row r="39" customFormat="false" ht="19.5" hidden="false" customHeight="true" outlineLevel="0" collapsed="false">
      <c r="B39" s="68" t="s">
        <v>211</v>
      </c>
      <c r="C39" s="69" t="s">
        <v>242</v>
      </c>
      <c r="D39" s="70"/>
      <c r="E39" s="71"/>
    </row>
    <row r="40" customFormat="false" ht="19.5" hidden="false" customHeight="true" outlineLevel="0" collapsed="false">
      <c r="B40" s="72" t="s">
        <v>211</v>
      </c>
      <c r="C40" s="73" t="s">
        <v>243</v>
      </c>
      <c r="D40" s="70"/>
      <c r="E40" s="74"/>
    </row>
    <row r="41" customFormat="false" ht="19.5" hidden="false" customHeight="true" outlineLevel="0" collapsed="false">
      <c r="B41" s="68" t="s">
        <v>211</v>
      </c>
      <c r="C41" s="69" t="s">
        <v>244</v>
      </c>
      <c r="D41" s="70"/>
      <c r="E41" s="71"/>
    </row>
    <row r="42" customFormat="false" ht="19.5" hidden="false" customHeight="true" outlineLevel="0" collapsed="false">
      <c r="B42" s="72" t="s">
        <v>211</v>
      </c>
      <c r="C42" s="73" t="s">
        <v>245</v>
      </c>
      <c r="D42" s="70"/>
      <c r="E42" s="74"/>
    </row>
    <row r="44" customFormat="false" ht="21.75" hidden="false" customHeight="true" outlineLevel="0" collapsed="false">
      <c r="B44" s="67" t="s">
        <v>246</v>
      </c>
      <c r="C44" s="67"/>
      <c r="D44" s="67"/>
      <c r="E44" s="67"/>
      <c r="F44" s="67"/>
    </row>
    <row r="45" customFormat="false" ht="19.5" hidden="false" customHeight="true" outlineLevel="0" collapsed="false">
      <c r="B45" s="68" t="s">
        <v>211</v>
      </c>
      <c r="C45" s="69" t="s">
        <v>247</v>
      </c>
      <c r="D45" s="70"/>
      <c r="E45" s="71"/>
    </row>
    <row r="46" customFormat="false" ht="19.5" hidden="false" customHeight="true" outlineLevel="0" collapsed="false">
      <c r="B46" s="72" t="s">
        <v>211</v>
      </c>
      <c r="C46" s="73" t="s">
        <v>248</v>
      </c>
      <c r="D46" s="70"/>
      <c r="E46" s="74"/>
    </row>
    <row r="47" customFormat="false" ht="19.5" hidden="false" customHeight="true" outlineLevel="0" collapsed="false">
      <c r="B47" s="68" t="s">
        <v>211</v>
      </c>
      <c r="C47" s="69" t="s">
        <v>249</v>
      </c>
      <c r="D47" s="70"/>
      <c r="E47" s="71"/>
    </row>
    <row r="48" customFormat="false" ht="19.5" hidden="false" customHeight="true" outlineLevel="0" collapsed="false">
      <c r="B48" s="72" t="s">
        <v>211</v>
      </c>
      <c r="C48" s="73" t="s">
        <v>250</v>
      </c>
      <c r="D48" s="70"/>
      <c r="E48" s="74"/>
    </row>
    <row r="49" customFormat="false" ht="19.5" hidden="false" customHeight="true" outlineLevel="0" collapsed="false">
      <c r="B49" s="68" t="s">
        <v>211</v>
      </c>
      <c r="C49" s="69" t="s">
        <v>251</v>
      </c>
      <c r="D49" s="70"/>
      <c r="E49" s="71"/>
    </row>
    <row r="50" customFormat="false" ht="19.5" hidden="false" customHeight="true" outlineLevel="0" collapsed="false">
      <c r="B50" s="72" t="s">
        <v>211</v>
      </c>
      <c r="C50" s="73" t="s">
        <v>252</v>
      </c>
      <c r="D50" s="70"/>
      <c r="E50" s="74"/>
    </row>
    <row r="51" customFormat="false" ht="19.5" hidden="false" customHeight="true" outlineLevel="0" collapsed="false">
      <c r="B51" s="68" t="s">
        <v>211</v>
      </c>
      <c r="C51" s="69" t="s">
        <v>253</v>
      </c>
      <c r="D51" s="70"/>
      <c r="E51" s="71"/>
    </row>
    <row r="52" customFormat="false" ht="19.5" hidden="false" customHeight="true" outlineLevel="0" collapsed="false">
      <c r="B52" s="72" t="s">
        <v>211</v>
      </c>
      <c r="C52" s="73" t="s">
        <v>254</v>
      </c>
      <c r="D52" s="70"/>
      <c r="E52" s="74"/>
    </row>
    <row r="54" customFormat="false" ht="21.75" hidden="false" customHeight="true" outlineLevel="0" collapsed="false">
      <c r="B54" s="36" t="s">
        <v>255</v>
      </c>
      <c r="C54" s="36"/>
      <c r="D54" s="36"/>
      <c r="E54" s="36"/>
      <c r="F54" s="36"/>
    </row>
  </sheetData>
  <mergeCells count="8">
    <mergeCell ref="B1:F1"/>
    <mergeCell ref="B2:F2"/>
    <mergeCell ref="B5:F5"/>
    <mergeCell ref="B15:F15"/>
    <mergeCell ref="B25:F25"/>
    <mergeCell ref="B34:F34"/>
    <mergeCell ref="B44:F44"/>
    <mergeCell ref="B54:F5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2026-05-27T20:14:52Z</dcterms:created>
  <dc:creator>openpyxl</dc:creator>
  <dc:description/>
  <dc:language>en-US</dc:language>
  <cp:lastModifiedBy/>
  <dcterms:modified xsi:type="dcterms:W3CDTF">2026-05-27T20:14:53Z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